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0" windowWidth="11940" windowHeight="9060" tabRatio="599"/>
  </bookViews>
  <sheets>
    <sheet name="Sheet1" sheetId="4" r:id="rId1"/>
  </sheets>
  <definedNames>
    <definedName name="_xlnm.Print_Area" localSheetId="0">Sheet1!$A$1:$BQ$106</definedName>
    <definedName name="_xlnm.Print_Titles" localSheetId="0">Sheet1!$A:$B,Sheet1!$1:$4</definedName>
  </definedNames>
  <calcPr calcId="145621"/>
</workbook>
</file>

<file path=xl/calcChain.xml><?xml version="1.0" encoding="utf-8"?>
<calcChain xmlns="http://schemas.openxmlformats.org/spreadsheetml/2006/main">
  <c r="P5" i="4" l="1"/>
  <c r="P6" i="4"/>
  <c r="P9" i="4"/>
  <c r="P12" i="4"/>
  <c r="P13" i="4"/>
  <c r="P14" i="4"/>
  <c r="P15" i="4"/>
  <c r="P16" i="4"/>
  <c r="P18" i="4"/>
  <c r="P20" i="4"/>
  <c r="P22" i="4"/>
  <c r="P23" i="4"/>
  <c r="P26" i="4"/>
  <c r="P19" i="4"/>
  <c r="P88" i="4" l="1"/>
  <c r="P87" i="4"/>
  <c r="P86" i="4"/>
  <c r="P85" i="4"/>
  <c r="P84" i="4"/>
  <c r="P83" i="4"/>
  <c r="P82" i="4"/>
  <c r="P81" i="4"/>
  <c r="P80" i="4"/>
  <c r="P79" i="4"/>
  <c r="P78" i="4"/>
  <c r="P77" i="4"/>
  <c r="P76" i="4"/>
  <c r="P75" i="4"/>
  <c r="P74" i="4"/>
  <c r="P73" i="4"/>
  <c r="P72" i="4"/>
  <c r="P71" i="4"/>
  <c r="P70" i="4"/>
  <c r="P69" i="4"/>
  <c r="P68" i="4"/>
  <c r="P67" i="4"/>
  <c r="P66" i="4"/>
  <c r="P65" i="4"/>
  <c r="P64" i="4"/>
  <c r="P63" i="4"/>
  <c r="P62" i="4"/>
  <c r="P61" i="4"/>
  <c r="P60" i="4"/>
  <c r="P59" i="4"/>
  <c r="P58" i="4"/>
  <c r="P57" i="4"/>
  <c r="P56" i="4"/>
  <c r="P55" i="4"/>
  <c r="P54" i="4"/>
  <c r="P53" i="4"/>
  <c r="P52" i="4"/>
  <c r="P51" i="4"/>
  <c r="P50" i="4"/>
  <c r="P49" i="4"/>
  <c r="P48" i="4"/>
  <c r="P47" i="4"/>
  <c r="P46" i="4"/>
  <c r="P45" i="4"/>
  <c r="P44" i="4"/>
  <c r="P43" i="4"/>
  <c r="P42" i="4"/>
  <c r="P41" i="4"/>
  <c r="P40" i="4"/>
  <c r="P39" i="4"/>
  <c r="P38" i="4"/>
  <c r="P37" i="4"/>
  <c r="P36" i="4"/>
  <c r="P35" i="4"/>
  <c r="P34" i="4"/>
  <c r="P33" i="4"/>
  <c r="P32" i="4"/>
  <c r="P31" i="4"/>
  <c r="P30" i="4"/>
  <c r="P29" i="4"/>
  <c r="P28" i="4"/>
  <c r="P27" i="4"/>
  <c r="P25" i="4"/>
  <c r="P24" i="4"/>
  <c r="P21" i="4"/>
  <c r="P11" i="4"/>
  <c r="P10" i="4"/>
  <c r="P8" i="4"/>
  <c r="P7" i="4"/>
  <c r="P4" i="4"/>
  <c r="G90" i="4" l="1"/>
  <c r="BP90" i="4" l="1"/>
  <c r="Q82" i="4" l="1"/>
  <c r="Q79" i="4"/>
  <c r="Z72" i="4"/>
  <c r="AA72" i="4" s="1"/>
  <c r="Q59" i="4"/>
  <c r="Q58" i="4"/>
  <c r="Z56" i="4"/>
  <c r="AA56" i="4" s="1"/>
  <c r="Q49" i="4"/>
  <c r="Q48" i="4"/>
  <c r="Q40" i="4"/>
  <c r="Z36" i="4"/>
  <c r="AA36" i="4" s="1"/>
  <c r="Z32" i="4"/>
  <c r="AA32" i="4" s="1"/>
  <c r="Z23" i="4"/>
  <c r="AA23" i="4" s="1"/>
  <c r="Z19" i="4"/>
  <c r="AA19" i="4" s="1"/>
  <c r="Z9" i="4"/>
  <c r="AA9" i="4" s="1"/>
  <c r="Z5" i="4"/>
  <c r="AA5" i="4" s="1"/>
  <c r="P17" i="4"/>
  <c r="E90" i="4"/>
  <c r="N95" i="4" s="1"/>
  <c r="J102" i="4"/>
  <c r="AE90" i="4"/>
  <c r="AF88" i="4"/>
  <c r="AF87" i="4"/>
  <c r="AF86" i="4"/>
  <c r="AF85" i="4"/>
  <c r="AF84" i="4"/>
  <c r="AF83" i="4"/>
  <c r="AF82" i="4"/>
  <c r="AF81" i="4"/>
  <c r="AF80" i="4"/>
  <c r="AF79" i="4"/>
  <c r="AF78" i="4"/>
  <c r="AF77" i="4"/>
  <c r="AF76" i="4"/>
  <c r="AF75" i="4"/>
  <c r="AF74" i="4"/>
  <c r="AF73" i="4"/>
  <c r="AF72" i="4"/>
  <c r="AF71" i="4"/>
  <c r="AF70" i="4"/>
  <c r="AF69" i="4"/>
  <c r="AF68" i="4"/>
  <c r="AF67" i="4"/>
  <c r="AF66" i="4"/>
  <c r="AF65" i="4"/>
  <c r="AF64" i="4"/>
  <c r="AF63" i="4"/>
  <c r="AF62" i="4"/>
  <c r="AF61" i="4"/>
  <c r="AF60" i="4"/>
  <c r="AF59" i="4"/>
  <c r="AF58" i="4"/>
  <c r="AF57" i="4"/>
  <c r="AF56" i="4"/>
  <c r="AF55" i="4"/>
  <c r="AF54" i="4"/>
  <c r="AF53" i="4"/>
  <c r="AF52" i="4"/>
  <c r="AF51" i="4"/>
  <c r="AF50" i="4"/>
  <c r="AF49" i="4"/>
  <c r="AF48" i="4"/>
  <c r="AF47" i="4"/>
  <c r="AF46" i="4"/>
  <c r="AF45" i="4"/>
  <c r="AF44" i="4"/>
  <c r="AF43" i="4"/>
  <c r="AF42" i="4"/>
  <c r="AF41" i="4"/>
  <c r="AF40" i="4"/>
  <c r="AF39" i="4"/>
  <c r="AF38" i="4"/>
  <c r="AF37" i="4"/>
  <c r="AF36" i="4"/>
  <c r="AF35" i="4"/>
  <c r="AF34" i="4"/>
  <c r="AF33" i="4"/>
  <c r="AF32" i="4"/>
  <c r="AF31" i="4"/>
  <c r="AF30" i="4"/>
  <c r="AF29" i="4"/>
  <c r="AF28" i="4"/>
  <c r="AF27" i="4"/>
  <c r="AF26" i="4"/>
  <c r="AF25" i="4"/>
  <c r="AF24" i="4"/>
  <c r="AF23" i="4"/>
  <c r="AF22" i="4"/>
  <c r="AF21" i="4"/>
  <c r="AF20" i="4"/>
  <c r="AF19" i="4"/>
  <c r="AF18" i="4"/>
  <c r="AF17" i="4"/>
  <c r="AF16" i="4"/>
  <c r="AF15" i="4"/>
  <c r="AF14" i="4"/>
  <c r="AF13" i="4"/>
  <c r="AF12" i="4"/>
  <c r="AF11" i="4"/>
  <c r="AF10" i="4"/>
  <c r="AF9" i="4"/>
  <c r="AF8" i="4"/>
  <c r="AF7" i="4"/>
  <c r="AF6" i="4"/>
  <c r="AF5" i="4"/>
  <c r="AF4" i="4"/>
  <c r="N90" i="4"/>
  <c r="L98" i="4"/>
  <c r="F4" i="4"/>
  <c r="AY4" i="4" s="1"/>
  <c r="I4" i="4"/>
  <c r="AO4" i="4" s="1"/>
  <c r="F5" i="4"/>
  <c r="BG5" i="4" s="1"/>
  <c r="I5" i="4"/>
  <c r="AR5" i="4" s="1"/>
  <c r="F6" i="4"/>
  <c r="AY6" i="4" s="1"/>
  <c r="I6" i="4"/>
  <c r="AO6" i="4" s="1"/>
  <c r="F7" i="4"/>
  <c r="BG7" i="4" s="1"/>
  <c r="I7" i="4"/>
  <c r="F8" i="4"/>
  <c r="AY8" i="4" s="1"/>
  <c r="I8" i="4"/>
  <c r="F9" i="4"/>
  <c r="BG9" i="4" s="1"/>
  <c r="I9" i="4"/>
  <c r="AU9" i="4" s="1"/>
  <c r="F10" i="4"/>
  <c r="AY10" i="4" s="1"/>
  <c r="I10" i="4"/>
  <c r="AR10" i="4" s="1"/>
  <c r="F11" i="4"/>
  <c r="AX11" i="4" s="1"/>
  <c r="I11" i="4"/>
  <c r="F12" i="4"/>
  <c r="AY12" i="4" s="1"/>
  <c r="I12" i="4"/>
  <c r="F13" i="4"/>
  <c r="AX13" i="4" s="1"/>
  <c r="I13" i="4"/>
  <c r="BK13" i="4" s="1"/>
  <c r="F14" i="4"/>
  <c r="AY14" i="4" s="1"/>
  <c r="I14" i="4"/>
  <c r="AU14" i="4" s="1"/>
  <c r="F15" i="4"/>
  <c r="BG15" i="4" s="1"/>
  <c r="I15" i="4"/>
  <c r="F16" i="4"/>
  <c r="AY16" i="4" s="1"/>
  <c r="I16" i="4"/>
  <c r="F17" i="4"/>
  <c r="BG17" i="4" s="1"/>
  <c r="I17" i="4"/>
  <c r="BK17" i="4" s="1"/>
  <c r="F18" i="4"/>
  <c r="AY18" i="4" s="1"/>
  <c r="I18" i="4"/>
  <c r="AJ18" i="4" s="1"/>
  <c r="F19" i="4"/>
  <c r="AX19" i="4" s="1"/>
  <c r="I19" i="4"/>
  <c r="AU19" i="4" s="1"/>
  <c r="F20" i="4"/>
  <c r="AY20" i="4" s="1"/>
  <c r="I20" i="4"/>
  <c r="AJ20" i="4" s="1"/>
  <c r="F21" i="4"/>
  <c r="AY21" i="4" s="1"/>
  <c r="I21" i="4"/>
  <c r="F22" i="4"/>
  <c r="AY22" i="4" s="1"/>
  <c r="I22" i="4"/>
  <c r="AO22" i="4" s="1"/>
  <c r="F23" i="4"/>
  <c r="I23" i="4"/>
  <c r="AR23" i="4" s="1"/>
  <c r="F24" i="4"/>
  <c r="AY24" i="4" s="1"/>
  <c r="I24" i="4"/>
  <c r="AO24" i="4" s="1"/>
  <c r="F25" i="4"/>
  <c r="I25" i="4"/>
  <c r="AO25" i="4" s="1"/>
  <c r="F26" i="4"/>
  <c r="AY26" i="4" s="1"/>
  <c r="I26" i="4"/>
  <c r="AR26" i="4" s="1"/>
  <c r="F27" i="4"/>
  <c r="I27" i="4"/>
  <c r="AR27" i="4" s="1"/>
  <c r="F28" i="4"/>
  <c r="AY28" i="4" s="1"/>
  <c r="I28" i="4"/>
  <c r="AR28" i="4" s="1"/>
  <c r="F29" i="4"/>
  <c r="I29" i="4"/>
  <c r="AO29" i="4" s="1"/>
  <c r="F30" i="4"/>
  <c r="AY30" i="4" s="1"/>
  <c r="I30" i="4"/>
  <c r="AO30" i="4" s="1"/>
  <c r="F31" i="4"/>
  <c r="I31" i="4"/>
  <c r="AR31" i="4" s="1"/>
  <c r="F32" i="4"/>
  <c r="AY32" i="4" s="1"/>
  <c r="I32" i="4"/>
  <c r="AO32" i="4" s="1"/>
  <c r="F33" i="4"/>
  <c r="I33" i="4"/>
  <c r="AR33" i="4" s="1"/>
  <c r="F34" i="4"/>
  <c r="AY34" i="4" s="1"/>
  <c r="I34" i="4"/>
  <c r="AJ34" i="4" s="1"/>
  <c r="F35" i="4"/>
  <c r="AX35" i="4" s="1"/>
  <c r="I35" i="4"/>
  <c r="AO35" i="4" s="1"/>
  <c r="F36" i="4"/>
  <c r="AX36" i="4" s="1"/>
  <c r="I36" i="4"/>
  <c r="AO36" i="4" s="1"/>
  <c r="F37" i="4"/>
  <c r="I37" i="4"/>
  <c r="F38" i="4"/>
  <c r="AX38" i="4" s="1"/>
  <c r="I38" i="4"/>
  <c r="AO38" i="4" s="1"/>
  <c r="F39" i="4"/>
  <c r="I39" i="4"/>
  <c r="AO39" i="4" s="1"/>
  <c r="F40" i="4"/>
  <c r="AX40" i="4" s="1"/>
  <c r="I40" i="4"/>
  <c r="AO40" i="4" s="1"/>
  <c r="F41" i="4"/>
  <c r="I41" i="4"/>
  <c r="AU41" i="4" s="1"/>
  <c r="F42" i="4"/>
  <c r="AX42" i="4" s="1"/>
  <c r="I42" i="4"/>
  <c r="AR42" i="4" s="1"/>
  <c r="F43" i="4"/>
  <c r="I43" i="4"/>
  <c r="AO43" i="4" s="1"/>
  <c r="F44" i="4"/>
  <c r="AX44" i="4" s="1"/>
  <c r="I44" i="4"/>
  <c r="F45" i="4"/>
  <c r="I45" i="4"/>
  <c r="F46" i="4"/>
  <c r="AX46" i="4" s="1"/>
  <c r="I46" i="4"/>
  <c r="AU46" i="4" s="1"/>
  <c r="F47" i="4"/>
  <c r="AX47" i="4" s="1"/>
  <c r="I47" i="4"/>
  <c r="AR47" i="4" s="1"/>
  <c r="F48" i="4"/>
  <c r="AX48" i="4" s="1"/>
  <c r="I48" i="4"/>
  <c r="F49" i="4"/>
  <c r="I49" i="4"/>
  <c r="F50" i="4"/>
  <c r="AX50" i="4" s="1"/>
  <c r="I50" i="4"/>
  <c r="AJ50" i="4" s="1"/>
  <c r="F51" i="4"/>
  <c r="I51" i="4"/>
  <c r="AU51" i="4" s="1"/>
  <c r="F52" i="4"/>
  <c r="AX52" i="4" s="1"/>
  <c r="I52" i="4"/>
  <c r="AO52" i="4" s="1"/>
  <c r="F53" i="4"/>
  <c r="I53" i="4"/>
  <c r="AR53" i="4" s="1"/>
  <c r="F54" i="4"/>
  <c r="AX54" i="4" s="1"/>
  <c r="I54" i="4"/>
  <c r="AO54" i="4" s="1"/>
  <c r="F55" i="4"/>
  <c r="I55" i="4"/>
  <c r="AO55" i="4" s="1"/>
  <c r="F56" i="4"/>
  <c r="AX56" i="4" s="1"/>
  <c r="I56" i="4"/>
  <c r="AO56" i="4" s="1"/>
  <c r="F57" i="4"/>
  <c r="I57" i="4"/>
  <c r="AR57" i="4" s="1"/>
  <c r="F58" i="4"/>
  <c r="AX58" i="4" s="1"/>
  <c r="I58" i="4"/>
  <c r="AO58" i="4" s="1"/>
  <c r="F59" i="4"/>
  <c r="I59" i="4"/>
  <c r="BK59" i="4" s="1"/>
  <c r="F60" i="4"/>
  <c r="AX60" i="4" s="1"/>
  <c r="I60" i="4"/>
  <c r="AJ60" i="4" s="1"/>
  <c r="F61" i="4"/>
  <c r="BG61" i="4" s="1"/>
  <c r="I61" i="4"/>
  <c r="AO61" i="4" s="1"/>
  <c r="F62" i="4"/>
  <c r="AX62" i="4" s="1"/>
  <c r="I62" i="4"/>
  <c r="BK62" i="4" s="1"/>
  <c r="F63" i="4"/>
  <c r="I63" i="4"/>
  <c r="AR63" i="4" s="1"/>
  <c r="F64" i="4"/>
  <c r="AX64" i="4" s="1"/>
  <c r="I64" i="4"/>
  <c r="AJ64" i="4" s="1"/>
  <c r="F65" i="4"/>
  <c r="I65" i="4"/>
  <c r="AR65" i="4" s="1"/>
  <c r="F66" i="4"/>
  <c r="AX66" i="4" s="1"/>
  <c r="I66" i="4"/>
  <c r="BK66" i="4" s="1"/>
  <c r="F67" i="4"/>
  <c r="I67" i="4"/>
  <c r="AO67" i="4" s="1"/>
  <c r="F68" i="4"/>
  <c r="AX68" i="4" s="1"/>
  <c r="I68" i="4"/>
  <c r="AO68" i="4" s="1"/>
  <c r="F69" i="4"/>
  <c r="I69" i="4"/>
  <c r="F70" i="4"/>
  <c r="AX70" i="4" s="1"/>
  <c r="I70" i="4"/>
  <c r="AJ70" i="4" s="1"/>
  <c r="F71" i="4"/>
  <c r="I71" i="4"/>
  <c r="BK71" i="4" s="1"/>
  <c r="F72" i="4"/>
  <c r="AX72" i="4" s="1"/>
  <c r="I72" i="4"/>
  <c r="AO72" i="4" s="1"/>
  <c r="F73" i="4"/>
  <c r="I73" i="4"/>
  <c r="BK73" i="4" s="1"/>
  <c r="F74" i="4"/>
  <c r="AX74" i="4" s="1"/>
  <c r="I74" i="4"/>
  <c r="F75" i="4"/>
  <c r="I75" i="4"/>
  <c r="F76" i="4"/>
  <c r="AX76" i="4" s="1"/>
  <c r="I76" i="4"/>
  <c r="AR76" i="4" s="1"/>
  <c r="F77" i="4"/>
  <c r="I77" i="4"/>
  <c r="AU77" i="4" s="1"/>
  <c r="F78" i="4"/>
  <c r="AX78" i="4" s="1"/>
  <c r="I78" i="4"/>
  <c r="F79" i="4"/>
  <c r="I79" i="4"/>
  <c r="F80" i="4"/>
  <c r="AX80" i="4" s="1"/>
  <c r="I80" i="4"/>
  <c r="AR80" i="4" s="1"/>
  <c r="F81" i="4"/>
  <c r="BG81" i="4" s="1"/>
  <c r="I81" i="4"/>
  <c r="AR81" i="4" s="1"/>
  <c r="F82" i="4"/>
  <c r="AX82" i="4" s="1"/>
  <c r="I82" i="4"/>
  <c r="F83" i="4"/>
  <c r="I83" i="4"/>
  <c r="AR83" i="4" s="1"/>
  <c r="F84" i="4"/>
  <c r="AX84" i="4" s="1"/>
  <c r="I84" i="4"/>
  <c r="F85" i="4"/>
  <c r="I85" i="4"/>
  <c r="F86" i="4"/>
  <c r="AX86" i="4" s="1"/>
  <c r="I86" i="4"/>
  <c r="AR86" i="4" s="1"/>
  <c r="F87" i="4"/>
  <c r="BG87" i="4" s="1"/>
  <c r="I87" i="4"/>
  <c r="AR87" i="4" s="1"/>
  <c r="F88" i="4"/>
  <c r="AX88" i="4" s="1"/>
  <c r="I88" i="4"/>
  <c r="AJ88" i="4" s="1"/>
  <c r="H90" i="4"/>
  <c r="BN90" i="4"/>
  <c r="R90" i="4"/>
  <c r="S90" i="4"/>
  <c r="X90" i="4"/>
  <c r="AB90" i="4"/>
  <c r="BG85" i="4"/>
  <c r="BG84" i="4"/>
  <c r="BG83" i="4"/>
  <c r="BG79" i="4"/>
  <c r="BG77" i="4"/>
  <c r="BG75" i="4"/>
  <c r="BG73" i="4"/>
  <c r="BG71" i="4"/>
  <c r="BG69" i="4"/>
  <c r="BG67" i="4"/>
  <c r="BG65" i="4"/>
  <c r="BG63" i="4"/>
  <c r="BG59" i="4"/>
  <c r="BG57" i="4"/>
  <c r="BG55" i="4"/>
  <c r="BG53" i="4"/>
  <c r="BG51" i="4"/>
  <c r="BG49" i="4"/>
  <c r="BG47" i="4"/>
  <c r="BG45" i="4"/>
  <c r="BG43" i="4"/>
  <c r="BG41" i="4"/>
  <c r="BG39" i="4"/>
  <c r="BG37" i="4"/>
  <c r="BG33" i="4"/>
  <c r="BG31" i="4"/>
  <c r="BG29" i="4"/>
  <c r="BG27" i="4"/>
  <c r="BG25" i="4"/>
  <c r="BG23" i="4"/>
  <c r="BG11" i="4"/>
  <c r="Y90" i="4"/>
  <c r="BE88" i="4"/>
  <c r="BD88" i="4"/>
  <c r="BC88" i="4"/>
  <c r="BE87" i="4"/>
  <c r="BD87" i="4"/>
  <c r="BC87" i="4"/>
  <c r="BE86" i="4"/>
  <c r="BD86" i="4"/>
  <c r="BC86" i="4"/>
  <c r="BE85" i="4"/>
  <c r="BD85" i="4"/>
  <c r="BC85" i="4"/>
  <c r="BE84" i="4"/>
  <c r="BD84" i="4"/>
  <c r="BC84" i="4"/>
  <c r="BE83" i="4"/>
  <c r="BD83" i="4"/>
  <c r="BC83" i="4"/>
  <c r="BE82" i="4"/>
  <c r="BD82" i="4"/>
  <c r="BC82" i="4"/>
  <c r="BE81" i="4"/>
  <c r="BD81" i="4"/>
  <c r="BC81" i="4"/>
  <c r="BE80" i="4"/>
  <c r="BD80" i="4"/>
  <c r="BC80" i="4"/>
  <c r="BE79" i="4"/>
  <c r="BD79" i="4"/>
  <c r="BC79" i="4"/>
  <c r="BE78" i="4"/>
  <c r="BD78" i="4"/>
  <c r="BC78" i="4"/>
  <c r="BE77" i="4"/>
  <c r="BD77" i="4"/>
  <c r="BC77" i="4"/>
  <c r="BE76" i="4"/>
  <c r="BD76" i="4"/>
  <c r="BC76" i="4"/>
  <c r="BE75" i="4"/>
  <c r="BD75" i="4"/>
  <c r="BC75" i="4"/>
  <c r="BE74" i="4"/>
  <c r="BD74" i="4"/>
  <c r="BC74" i="4"/>
  <c r="BE73" i="4"/>
  <c r="BD73" i="4"/>
  <c r="BC73" i="4"/>
  <c r="BE72" i="4"/>
  <c r="BD72" i="4"/>
  <c r="BC72" i="4"/>
  <c r="BE71" i="4"/>
  <c r="BD71" i="4"/>
  <c r="BC71" i="4"/>
  <c r="BE70" i="4"/>
  <c r="BD70" i="4"/>
  <c r="BC70" i="4"/>
  <c r="BE69" i="4"/>
  <c r="BD69" i="4"/>
  <c r="BC69" i="4"/>
  <c r="BE68" i="4"/>
  <c r="BD68" i="4"/>
  <c r="BC68" i="4"/>
  <c r="BE67" i="4"/>
  <c r="BD67" i="4"/>
  <c r="BC67" i="4"/>
  <c r="BE66" i="4"/>
  <c r="BD66" i="4"/>
  <c r="BC66" i="4"/>
  <c r="BE65" i="4"/>
  <c r="BD65" i="4"/>
  <c r="BC65" i="4"/>
  <c r="BE64" i="4"/>
  <c r="BD64" i="4"/>
  <c r="BC64" i="4"/>
  <c r="BE63" i="4"/>
  <c r="BD63" i="4"/>
  <c r="BC63" i="4"/>
  <c r="BE62" i="4"/>
  <c r="BD62" i="4"/>
  <c r="BC62" i="4"/>
  <c r="BE61" i="4"/>
  <c r="BD61" i="4"/>
  <c r="BC61" i="4"/>
  <c r="BE60" i="4"/>
  <c r="BD60" i="4"/>
  <c r="BC60" i="4"/>
  <c r="BE59" i="4"/>
  <c r="BD59" i="4"/>
  <c r="BC59" i="4"/>
  <c r="BE58" i="4"/>
  <c r="BD58" i="4"/>
  <c r="BC58" i="4"/>
  <c r="BE57" i="4"/>
  <c r="BD57" i="4"/>
  <c r="BC57" i="4"/>
  <c r="BE56" i="4"/>
  <c r="BD56" i="4"/>
  <c r="BC56" i="4"/>
  <c r="BE55" i="4"/>
  <c r="BD55" i="4"/>
  <c r="BC55" i="4"/>
  <c r="BE54" i="4"/>
  <c r="BD54" i="4"/>
  <c r="BC54" i="4"/>
  <c r="BE53" i="4"/>
  <c r="BD53" i="4"/>
  <c r="BC53" i="4"/>
  <c r="BE52" i="4"/>
  <c r="BD52" i="4"/>
  <c r="BC52" i="4"/>
  <c r="BE51" i="4"/>
  <c r="BD51" i="4"/>
  <c r="BC51" i="4"/>
  <c r="BE50" i="4"/>
  <c r="BD50" i="4"/>
  <c r="BC50" i="4"/>
  <c r="BE49" i="4"/>
  <c r="BD49" i="4"/>
  <c r="BC49" i="4"/>
  <c r="BE48" i="4"/>
  <c r="BD48" i="4"/>
  <c r="BC48" i="4"/>
  <c r="BE47" i="4"/>
  <c r="BD47" i="4"/>
  <c r="BC47" i="4"/>
  <c r="BE46" i="4"/>
  <c r="BD46" i="4"/>
  <c r="BC46" i="4"/>
  <c r="BE45" i="4"/>
  <c r="BD45" i="4"/>
  <c r="BC45" i="4"/>
  <c r="BE44" i="4"/>
  <c r="BD44" i="4"/>
  <c r="BC44" i="4"/>
  <c r="BE43" i="4"/>
  <c r="BD43" i="4"/>
  <c r="BC43" i="4"/>
  <c r="BE42" i="4"/>
  <c r="BD42" i="4"/>
  <c r="BC42" i="4"/>
  <c r="BE41" i="4"/>
  <c r="BD41" i="4"/>
  <c r="BC41" i="4"/>
  <c r="BE40" i="4"/>
  <c r="BD40" i="4"/>
  <c r="BC40" i="4"/>
  <c r="BE39" i="4"/>
  <c r="BD39" i="4"/>
  <c r="BC39" i="4"/>
  <c r="BE38" i="4"/>
  <c r="BD38" i="4"/>
  <c r="BC38" i="4"/>
  <c r="BE37" i="4"/>
  <c r="BD37" i="4"/>
  <c r="BC37" i="4"/>
  <c r="BE36" i="4"/>
  <c r="BD36" i="4"/>
  <c r="BC36" i="4"/>
  <c r="BE35" i="4"/>
  <c r="BD35" i="4"/>
  <c r="BC35" i="4"/>
  <c r="BE34" i="4"/>
  <c r="BD34" i="4"/>
  <c r="BC34" i="4"/>
  <c r="BE33" i="4"/>
  <c r="BD33" i="4"/>
  <c r="BC33" i="4"/>
  <c r="BE32" i="4"/>
  <c r="BD32" i="4"/>
  <c r="BC32" i="4"/>
  <c r="BE31" i="4"/>
  <c r="BD31" i="4"/>
  <c r="BC31" i="4"/>
  <c r="BE30" i="4"/>
  <c r="BD30" i="4"/>
  <c r="BC30" i="4"/>
  <c r="BE29" i="4"/>
  <c r="BD29" i="4"/>
  <c r="BC29" i="4"/>
  <c r="BE28" i="4"/>
  <c r="BD28" i="4"/>
  <c r="BC28" i="4"/>
  <c r="BE27" i="4"/>
  <c r="BD27" i="4"/>
  <c r="BC27" i="4"/>
  <c r="BE26" i="4"/>
  <c r="BD26" i="4"/>
  <c r="BC26" i="4"/>
  <c r="BE25" i="4"/>
  <c r="BD25" i="4"/>
  <c r="BC25" i="4"/>
  <c r="BE24" i="4"/>
  <c r="BD24" i="4"/>
  <c r="BC24" i="4"/>
  <c r="BE23" i="4"/>
  <c r="BD23" i="4"/>
  <c r="BC23" i="4"/>
  <c r="BE22" i="4"/>
  <c r="BD22" i="4"/>
  <c r="BC22" i="4"/>
  <c r="BE21" i="4"/>
  <c r="BD21" i="4"/>
  <c r="BC21" i="4"/>
  <c r="BE20" i="4"/>
  <c r="BD20" i="4"/>
  <c r="BC20" i="4"/>
  <c r="BE19" i="4"/>
  <c r="BD19" i="4"/>
  <c r="BC19" i="4"/>
  <c r="BE18" i="4"/>
  <c r="BD18" i="4"/>
  <c r="BC18" i="4"/>
  <c r="BE17" i="4"/>
  <c r="BD17" i="4"/>
  <c r="BC17" i="4"/>
  <c r="BE16" i="4"/>
  <c r="BD16" i="4"/>
  <c r="BC16" i="4"/>
  <c r="BE15" i="4"/>
  <c r="BD15" i="4"/>
  <c r="BC15" i="4"/>
  <c r="BE14" i="4"/>
  <c r="BD14" i="4"/>
  <c r="BC14" i="4"/>
  <c r="BE13" i="4"/>
  <c r="BD13" i="4"/>
  <c r="BC13" i="4"/>
  <c r="BE12" i="4"/>
  <c r="BD12" i="4"/>
  <c r="BC12" i="4"/>
  <c r="BE11" i="4"/>
  <c r="BD11" i="4"/>
  <c r="BC11" i="4"/>
  <c r="BE10" i="4"/>
  <c r="BD10" i="4"/>
  <c r="BC10" i="4"/>
  <c r="BE9" i="4"/>
  <c r="BD9" i="4"/>
  <c r="BC9" i="4"/>
  <c r="BE8" i="4"/>
  <c r="BD8" i="4"/>
  <c r="BC8" i="4"/>
  <c r="BE7" i="4"/>
  <c r="BD7" i="4"/>
  <c r="BC7" i="4"/>
  <c r="BE6" i="4"/>
  <c r="BD6" i="4"/>
  <c r="BC6" i="4"/>
  <c r="BE5" i="4"/>
  <c r="BD5" i="4"/>
  <c r="BC5" i="4"/>
  <c r="BE4" i="4"/>
  <c r="BD4" i="4"/>
  <c r="BC4" i="4"/>
  <c r="T90" i="4"/>
  <c r="BB88" i="4"/>
  <c r="BA88" i="4"/>
  <c r="AZ88" i="4"/>
  <c r="BB87" i="4"/>
  <c r="BA87" i="4"/>
  <c r="AZ87" i="4"/>
  <c r="BB86" i="4"/>
  <c r="BA86" i="4"/>
  <c r="AZ86" i="4"/>
  <c r="BB85" i="4"/>
  <c r="BA85" i="4"/>
  <c r="AZ85" i="4"/>
  <c r="BB84" i="4"/>
  <c r="BA84" i="4"/>
  <c r="AZ84" i="4"/>
  <c r="BB83" i="4"/>
  <c r="BA83" i="4"/>
  <c r="AZ83" i="4"/>
  <c r="BB82" i="4"/>
  <c r="BA82" i="4"/>
  <c r="AZ82" i="4"/>
  <c r="BB81" i="4"/>
  <c r="BA81" i="4"/>
  <c r="AZ81" i="4"/>
  <c r="BB80" i="4"/>
  <c r="BA80" i="4"/>
  <c r="AZ80" i="4"/>
  <c r="BB79" i="4"/>
  <c r="BA79" i="4"/>
  <c r="AZ79" i="4"/>
  <c r="BB78" i="4"/>
  <c r="BA78" i="4"/>
  <c r="AZ78" i="4"/>
  <c r="BB77" i="4"/>
  <c r="BA77" i="4"/>
  <c r="AZ77" i="4"/>
  <c r="BB76" i="4"/>
  <c r="BA76" i="4"/>
  <c r="AZ76" i="4"/>
  <c r="BB75" i="4"/>
  <c r="BA75" i="4"/>
  <c r="AZ75" i="4"/>
  <c r="BB74" i="4"/>
  <c r="BA74" i="4"/>
  <c r="AZ74" i="4"/>
  <c r="BB73" i="4"/>
  <c r="BA73" i="4"/>
  <c r="AZ73" i="4"/>
  <c r="BB72" i="4"/>
  <c r="BA72" i="4"/>
  <c r="AZ72" i="4"/>
  <c r="BB71" i="4"/>
  <c r="BA71" i="4"/>
  <c r="AZ71" i="4"/>
  <c r="BB70" i="4"/>
  <c r="BA70" i="4"/>
  <c r="AZ70" i="4"/>
  <c r="BB69" i="4"/>
  <c r="BA69" i="4"/>
  <c r="AZ69" i="4"/>
  <c r="BB68" i="4"/>
  <c r="BA68" i="4"/>
  <c r="AZ68" i="4"/>
  <c r="BB67" i="4"/>
  <c r="BA67" i="4"/>
  <c r="AZ67" i="4"/>
  <c r="BB66" i="4"/>
  <c r="BA66" i="4"/>
  <c r="AZ66" i="4"/>
  <c r="BB65" i="4"/>
  <c r="BA65" i="4"/>
  <c r="AZ65" i="4"/>
  <c r="BB64" i="4"/>
  <c r="BA64" i="4"/>
  <c r="AZ64" i="4"/>
  <c r="BB63" i="4"/>
  <c r="BA63" i="4"/>
  <c r="AZ63" i="4"/>
  <c r="BB62" i="4"/>
  <c r="BA62" i="4"/>
  <c r="AZ62" i="4"/>
  <c r="BB61" i="4"/>
  <c r="BA61" i="4"/>
  <c r="AZ61" i="4"/>
  <c r="BB60" i="4"/>
  <c r="BA60" i="4"/>
  <c r="AZ60" i="4"/>
  <c r="BB59" i="4"/>
  <c r="BA59" i="4"/>
  <c r="AZ59" i="4"/>
  <c r="BB58" i="4"/>
  <c r="BA58" i="4"/>
  <c r="AZ58" i="4"/>
  <c r="BB57" i="4"/>
  <c r="BA57" i="4"/>
  <c r="AZ57" i="4"/>
  <c r="BB56" i="4"/>
  <c r="BA56" i="4"/>
  <c r="AZ56" i="4"/>
  <c r="BB55" i="4"/>
  <c r="BA55" i="4"/>
  <c r="AZ55" i="4"/>
  <c r="BB54" i="4"/>
  <c r="BA54" i="4"/>
  <c r="AZ54" i="4"/>
  <c r="BB53" i="4"/>
  <c r="BA53" i="4"/>
  <c r="AZ53" i="4"/>
  <c r="BB52" i="4"/>
  <c r="BA52" i="4"/>
  <c r="AZ52" i="4"/>
  <c r="BB51" i="4"/>
  <c r="BA51" i="4"/>
  <c r="AZ51" i="4"/>
  <c r="BB50" i="4"/>
  <c r="BA50" i="4"/>
  <c r="AZ50" i="4"/>
  <c r="BB49" i="4"/>
  <c r="BA49" i="4"/>
  <c r="AZ49" i="4"/>
  <c r="BB48" i="4"/>
  <c r="BA48" i="4"/>
  <c r="AZ48" i="4"/>
  <c r="BB47" i="4"/>
  <c r="BA47" i="4"/>
  <c r="AZ47" i="4"/>
  <c r="BB46" i="4"/>
  <c r="BA46" i="4"/>
  <c r="AZ46" i="4"/>
  <c r="BB45" i="4"/>
  <c r="BA45" i="4"/>
  <c r="AZ45" i="4"/>
  <c r="BB44" i="4"/>
  <c r="BA44" i="4"/>
  <c r="AZ44" i="4"/>
  <c r="BB43" i="4"/>
  <c r="BA43" i="4"/>
  <c r="AZ43" i="4"/>
  <c r="BB42" i="4"/>
  <c r="BA42" i="4"/>
  <c r="AZ42" i="4"/>
  <c r="BB41" i="4"/>
  <c r="BA41" i="4"/>
  <c r="AZ41" i="4"/>
  <c r="BB40" i="4"/>
  <c r="BA40" i="4"/>
  <c r="AZ40" i="4"/>
  <c r="BB39" i="4"/>
  <c r="BA39" i="4"/>
  <c r="AZ39" i="4"/>
  <c r="BB38" i="4"/>
  <c r="BA38" i="4"/>
  <c r="AZ38" i="4"/>
  <c r="BB37" i="4"/>
  <c r="BA37" i="4"/>
  <c r="AZ37" i="4"/>
  <c r="BB36" i="4"/>
  <c r="BA36" i="4"/>
  <c r="AZ36" i="4"/>
  <c r="BB35" i="4"/>
  <c r="BA35" i="4"/>
  <c r="AZ35" i="4"/>
  <c r="BB34" i="4"/>
  <c r="BA34" i="4"/>
  <c r="AZ34" i="4"/>
  <c r="BB33" i="4"/>
  <c r="BA33" i="4"/>
  <c r="AZ33" i="4"/>
  <c r="BB32" i="4"/>
  <c r="BA32" i="4"/>
  <c r="AZ32" i="4"/>
  <c r="BB31" i="4"/>
  <c r="BA31" i="4"/>
  <c r="AZ31" i="4"/>
  <c r="BB30" i="4"/>
  <c r="BA30" i="4"/>
  <c r="AZ30" i="4"/>
  <c r="BB29" i="4"/>
  <c r="BA29" i="4"/>
  <c r="AZ29" i="4"/>
  <c r="BB28" i="4"/>
  <c r="BA28" i="4"/>
  <c r="AZ28" i="4"/>
  <c r="BB27" i="4"/>
  <c r="BA27" i="4"/>
  <c r="AZ27" i="4"/>
  <c r="BB26" i="4"/>
  <c r="BA26" i="4"/>
  <c r="AZ26" i="4"/>
  <c r="BB25" i="4"/>
  <c r="BA25" i="4"/>
  <c r="AZ25" i="4"/>
  <c r="BB24" i="4"/>
  <c r="BA24" i="4"/>
  <c r="AZ24" i="4"/>
  <c r="BB23" i="4"/>
  <c r="BA23" i="4"/>
  <c r="AZ23" i="4"/>
  <c r="BB22" i="4"/>
  <c r="BA22" i="4"/>
  <c r="AZ22" i="4"/>
  <c r="BB21" i="4"/>
  <c r="BA21" i="4"/>
  <c r="AZ21" i="4"/>
  <c r="BB20" i="4"/>
  <c r="BA20" i="4"/>
  <c r="AZ20" i="4"/>
  <c r="BB19" i="4"/>
  <c r="BA19" i="4"/>
  <c r="AZ19" i="4"/>
  <c r="BB18" i="4"/>
  <c r="BA18" i="4"/>
  <c r="AZ18" i="4"/>
  <c r="BB17" i="4"/>
  <c r="BA17" i="4"/>
  <c r="AZ17" i="4"/>
  <c r="BB16" i="4"/>
  <c r="BA16" i="4"/>
  <c r="AZ16" i="4"/>
  <c r="BB15" i="4"/>
  <c r="BA15" i="4"/>
  <c r="AZ15" i="4"/>
  <c r="BB14" i="4"/>
  <c r="BA14" i="4"/>
  <c r="AZ14" i="4"/>
  <c r="BB13" i="4"/>
  <c r="BA13" i="4"/>
  <c r="AZ13" i="4"/>
  <c r="BB12" i="4"/>
  <c r="BA12" i="4"/>
  <c r="AZ12" i="4"/>
  <c r="BB11" i="4"/>
  <c r="BA11" i="4"/>
  <c r="AZ11" i="4"/>
  <c r="BB10" i="4"/>
  <c r="BA10" i="4"/>
  <c r="AZ10" i="4"/>
  <c r="BB9" i="4"/>
  <c r="BA9" i="4"/>
  <c r="AZ9" i="4"/>
  <c r="BB8" i="4"/>
  <c r="BA8" i="4"/>
  <c r="AZ8" i="4"/>
  <c r="BB7" i="4"/>
  <c r="BA7" i="4"/>
  <c r="AZ7" i="4"/>
  <c r="BB6" i="4"/>
  <c r="BA6" i="4"/>
  <c r="AZ6" i="4"/>
  <c r="BB5" i="4"/>
  <c r="BA5" i="4"/>
  <c r="AZ5" i="4"/>
  <c r="BB4" i="4"/>
  <c r="BA4" i="4"/>
  <c r="AZ4" i="4"/>
  <c r="AC90" i="4"/>
  <c r="AY87" i="4"/>
  <c r="AX87" i="4"/>
  <c r="AY85" i="4"/>
  <c r="AX85" i="4"/>
  <c r="AY84" i="4"/>
  <c r="AY83" i="4"/>
  <c r="AX83" i="4"/>
  <c r="AY81" i="4"/>
  <c r="AX81" i="4"/>
  <c r="AY79" i="4"/>
  <c r="AX79" i="4"/>
  <c r="AY77" i="4"/>
  <c r="AX77" i="4"/>
  <c r="AY75" i="4"/>
  <c r="AX75" i="4"/>
  <c r="AY73" i="4"/>
  <c r="AX73" i="4"/>
  <c r="AY71" i="4"/>
  <c r="AX71" i="4"/>
  <c r="AY69" i="4"/>
  <c r="AX69" i="4"/>
  <c r="AY67" i="4"/>
  <c r="AX67" i="4"/>
  <c r="AY65" i="4"/>
  <c r="AX65" i="4"/>
  <c r="AY63" i="4"/>
  <c r="AX63" i="4"/>
  <c r="AY59" i="4"/>
  <c r="AX59" i="4"/>
  <c r="AY57" i="4"/>
  <c r="AX57" i="4"/>
  <c r="AY55" i="4"/>
  <c r="AX55" i="4"/>
  <c r="AY53" i="4"/>
  <c r="AX53" i="4"/>
  <c r="AY51" i="4"/>
  <c r="AX51" i="4"/>
  <c r="AY49" i="4"/>
  <c r="AX49" i="4"/>
  <c r="AY47" i="4"/>
  <c r="AY45" i="4"/>
  <c r="AX45" i="4"/>
  <c r="AY43" i="4"/>
  <c r="AX43" i="4"/>
  <c r="AY41" i="4"/>
  <c r="AX41" i="4"/>
  <c r="AY39" i="4"/>
  <c r="AX39" i="4"/>
  <c r="AY37" i="4"/>
  <c r="AX37" i="4"/>
  <c r="AY33" i="4"/>
  <c r="AX33" i="4"/>
  <c r="AY31" i="4"/>
  <c r="AX31" i="4"/>
  <c r="AY29" i="4"/>
  <c r="AX29" i="4"/>
  <c r="AY27" i="4"/>
  <c r="AX27" i="4"/>
  <c r="AY25" i="4"/>
  <c r="AX25" i="4"/>
  <c r="AY23" i="4"/>
  <c r="AX23" i="4"/>
  <c r="AX21" i="4"/>
  <c r="AY19" i="4"/>
  <c r="AX18" i="4"/>
  <c r="AY17" i="4"/>
  <c r="AY15" i="4"/>
  <c r="AY13" i="4"/>
  <c r="AY11" i="4"/>
  <c r="AY9" i="4"/>
  <c r="AX7" i="4"/>
  <c r="BJ90" i="4"/>
  <c r="BL88" i="4"/>
  <c r="BL87" i="4"/>
  <c r="BL86" i="4"/>
  <c r="BL85" i="4"/>
  <c r="BL84" i="4"/>
  <c r="BL83" i="4"/>
  <c r="BL82" i="4"/>
  <c r="BL81" i="4"/>
  <c r="BL80" i="4"/>
  <c r="BL79" i="4"/>
  <c r="BL78" i="4"/>
  <c r="BL77" i="4"/>
  <c r="BL76" i="4"/>
  <c r="BL75" i="4"/>
  <c r="BL74" i="4"/>
  <c r="BL73" i="4"/>
  <c r="BL72" i="4"/>
  <c r="BL71" i="4"/>
  <c r="BL70" i="4"/>
  <c r="BL69" i="4"/>
  <c r="BL68" i="4"/>
  <c r="BL67" i="4"/>
  <c r="BL66" i="4"/>
  <c r="BL65" i="4"/>
  <c r="BL64" i="4"/>
  <c r="BL63" i="4"/>
  <c r="BL62" i="4"/>
  <c r="BL61" i="4"/>
  <c r="BL60" i="4"/>
  <c r="BL59" i="4"/>
  <c r="BL58" i="4"/>
  <c r="BL57" i="4"/>
  <c r="BL56" i="4"/>
  <c r="BL55" i="4"/>
  <c r="BL54" i="4"/>
  <c r="BL53" i="4"/>
  <c r="BL52" i="4"/>
  <c r="BL51" i="4"/>
  <c r="BL50" i="4"/>
  <c r="BL49" i="4"/>
  <c r="BL48" i="4"/>
  <c r="BL47" i="4"/>
  <c r="BL46" i="4"/>
  <c r="BL45" i="4"/>
  <c r="BL44" i="4"/>
  <c r="BL43" i="4"/>
  <c r="BL42" i="4"/>
  <c r="BL41" i="4"/>
  <c r="BL40" i="4"/>
  <c r="BL39" i="4"/>
  <c r="BL38" i="4"/>
  <c r="BL37" i="4"/>
  <c r="BL36" i="4"/>
  <c r="BL35" i="4"/>
  <c r="BL34" i="4"/>
  <c r="BL33" i="4"/>
  <c r="BL32" i="4"/>
  <c r="BL31" i="4"/>
  <c r="BL30" i="4"/>
  <c r="BL29" i="4"/>
  <c r="BL28" i="4"/>
  <c r="BL27" i="4"/>
  <c r="BL26" i="4"/>
  <c r="BL25" i="4"/>
  <c r="BL24" i="4"/>
  <c r="BL23" i="4"/>
  <c r="BL22" i="4"/>
  <c r="BL21" i="4"/>
  <c r="BL20" i="4"/>
  <c r="BL19" i="4"/>
  <c r="BL18" i="4"/>
  <c r="BL17" i="4"/>
  <c r="BL16" i="4"/>
  <c r="BL15" i="4"/>
  <c r="BL14" i="4"/>
  <c r="BL13" i="4"/>
  <c r="BL12" i="4"/>
  <c r="BL11" i="4"/>
  <c r="BL10" i="4"/>
  <c r="BL9" i="4"/>
  <c r="BL8" i="4"/>
  <c r="BL7" i="4"/>
  <c r="BL6" i="4"/>
  <c r="BL5" i="4"/>
  <c r="BL4" i="4"/>
  <c r="Z4" i="4"/>
  <c r="AA4" i="4" s="1"/>
  <c r="Z6" i="4"/>
  <c r="AA6" i="4" s="1"/>
  <c r="Z7" i="4"/>
  <c r="AA7" i="4" s="1"/>
  <c r="Z8" i="4"/>
  <c r="AA8" i="4" s="1"/>
  <c r="Z10" i="4"/>
  <c r="AA10" i="4" s="1"/>
  <c r="Z11" i="4"/>
  <c r="AA11" i="4" s="1"/>
  <c r="Z12" i="4"/>
  <c r="AA12" i="4" s="1"/>
  <c r="Z13" i="4"/>
  <c r="AA13" i="4" s="1"/>
  <c r="Z14" i="4"/>
  <c r="AA14" i="4" s="1"/>
  <c r="Z15" i="4"/>
  <c r="AA15" i="4" s="1"/>
  <c r="Z16" i="4"/>
  <c r="AA16" i="4" s="1"/>
  <c r="Z20" i="4"/>
  <c r="AA20" i="4" s="1"/>
  <c r="Z21" i="4"/>
  <c r="AA21" i="4" s="1"/>
  <c r="Z22" i="4"/>
  <c r="AA22" i="4" s="1"/>
  <c r="Z24" i="4"/>
  <c r="AA24" i="4" s="1"/>
  <c r="Z25" i="4"/>
  <c r="AA25" i="4" s="1"/>
  <c r="Z26" i="4"/>
  <c r="AA26" i="4" s="1"/>
  <c r="Z27" i="4"/>
  <c r="AA27" i="4" s="1"/>
  <c r="Z28" i="4"/>
  <c r="AA28" i="4" s="1"/>
  <c r="Z29" i="4"/>
  <c r="AA29" i="4" s="1"/>
  <c r="Z30" i="4"/>
  <c r="AA30" i="4" s="1"/>
  <c r="Z31" i="4"/>
  <c r="AA31" i="4" s="1"/>
  <c r="Z33" i="4"/>
  <c r="AA33" i="4" s="1"/>
  <c r="Z34" i="4"/>
  <c r="AA34" i="4" s="1"/>
  <c r="Z35" i="4"/>
  <c r="AA35" i="4" s="1"/>
  <c r="Z37" i="4"/>
  <c r="AA37" i="4" s="1"/>
  <c r="Z38" i="4"/>
  <c r="AA38" i="4" s="1"/>
  <c r="Z39" i="4"/>
  <c r="AA39" i="4" s="1"/>
  <c r="Z41" i="4"/>
  <c r="AA41" i="4" s="1"/>
  <c r="Z43" i="4"/>
  <c r="AA43" i="4" s="1"/>
  <c r="Z44" i="4"/>
  <c r="AA44" i="4" s="1"/>
  <c r="Z45" i="4"/>
  <c r="AA45" i="4" s="1"/>
  <c r="Z46" i="4"/>
  <c r="AA46" i="4" s="1"/>
  <c r="Z47" i="4"/>
  <c r="AA47" i="4" s="1"/>
  <c r="Z50" i="4"/>
  <c r="AA50" i="4" s="1"/>
  <c r="Z51" i="4"/>
  <c r="AA51" i="4" s="1"/>
  <c r="Z52" i="4"/>
  <c r="AA52" i="4" s="1"/>
  <c r="Z53" i="4"/>
  <c r="AA53" i="4" s="1"/>
  <c r="Z54" i="4"/>
  <c r="AA54" i="4" s="1"/>
  <c r="Z55" i="4"/>
  <c r="AA55" i="4" s="1"/>
  <c r="Z57" i="4"/>
  <c r="AA57" i="4" s="1"/>
  <c r="Z60" i="4"/>
  <c r="AA60" i="4" s="1"/>
  <c r="Z61" i="4"/>
  <c r="AA61" i="4" s="1"/>
  <c r="Z62" i="4"/>
  <c r="AA62" i="4" s="1"/>
  <c r="Z63" i="4"/>
  <c r="AA63" i="4" s="1"/>
  <c r="Z64" i="4"/>
  <c r="AA64" i="4" s="1"/>
  <c r="Z65" i="4"/>
  <c r="AA65" i="4" s="1"/>
  <c r="Z66" i="4"/>
  <c r="AA66" i="4" s="1"/>
  <c r="Z67" i="4"/>
  <c r="AA67" i="4" s="1"/>
  <c r="Z68" i="4"/>
  <c r="AA68" i="4" s="1"/>
  <c r="Z69" i="4"/>
  <c r="AA69" i="4" s="1"/>
  <c r="Z70" i="4"/>
  <c r="AA70" i="4" s="1"/>
  <c r="Z71" i="4"/>
  <c r="AA71" i="4" s="1"/>
  <c r="Z73" i="4"/>
  <c r="AA73" i="4" s="1"/>
  <c r="Z74" i="4"/>
  <c r="AA74" i="4" s="1"/>
  <c r="Z75" i="4"/>
  <c r="AA75" i="4" s="1"/>
  <c r="Z76" i="4"/>
  <c r="AA76" i="4" s="1"/>
  <c r="Z77" i="4"/>
  <c r="AA77" i="4" s="1"/>
  <c r="Z78" i="4"/>
  <c r="AA78" i="4" s="1"/>
  <c r="Z80" i="4"/>
  <c r="AA80" i="4" s="1"/>
  <c r="Z81" i="4"/>
  <c r="AA81" i="4" s="1"/>
  <c r="Z83" i="4"/>
  <c r="AA83" i="4" s="1"/>
  <c r="Z84" i="4"/>
  <c r="AA84" i="4" s="1"/>
  <c r="Z85" i="4"/>
  <c r="AA85" i="4" s="1"/>
  <c r="Z86" i="4"/>
  <c r="AA86" i="4"/>
  <c r="Z87" i="4"/>
  <c r="AA87" i="4" s="1"/>
  <c r="Z88" i="4"/>
  <c r="AA88" i="4" s="1"/>
  <c r="Z89" i="4"/>
  <c r="W90" i="4"/>
  <c r="Q88" i="4"/>
  <c r="Q87" i="4"/>
  <c r="Q86" i="4"/>
  <c r="Q85" i="4"/>
  <c r="Q84" i="4"/>
  <c r="Q83" i="4"/>
  <c r="Q81" i="4"/>
  <c r="Q80" i="4"/>
  <c r="Q78" i="4"/>
  <c r="Q77" i="4"/>
  <c r="Q76" i="4"/>
  <c r="Q75" i="4"/>
  <c r="Q74" i="4"/>
  <c r="Q73" i="4"/>
  <c r="Q71" i="4"/>
  <c r="Q70" i="4"/>
  <c r="Q69" i="4"/>
  <c r="Q68" i="4"/>
  <c r="Q67" i="4"/>
  <c r="Q66" i="4"/>
  <c r="Q65" i="4"/>
  <c r="Q64" i="4"/>
  <c r="Q63" i="4"/>
  <c r="Q62" i="4"/>
  <c r="Q61" i="4"/>
  <c r="Q60" i="4"/>
  <c r="Q57" i="4"/>
  <c r="Q55" i="4"/>
  <c r="Q54" i="4"/>
  <c r="Q53" i="4"/>
  <c r="Q52" i="4"/>
  <c r="Q51" i="4"/>
  <c r="Q50" i="4"/>
  <c r="Q47" i="4"/>
  <c r="Q46" i="4"/>
  <c r="Q45" i="4"/>
  <c r="Q44" i="4"/>
  <c r="Q43" i="4"/>
  <c r="Q41" i="4"/>
  <c r="Q39" i="4"/>
  <c r="Q38" i="4"/>
  <c r="Q37" i="4"/>
  <c r="Q36" i="4"/>
  <c r="Q35" i="4"/>
  <c r="Q34" i="4"/>
  <c r="Q33" i="4"/>
  <c r="Q31" i="4"/>
  <c r="Q30" i="4"/>
  <c r="Q29" i="4"/>
  <c r="Q28" i="4"/>
  <c r="Q27" i="4"/>
  <c r="Q26" i="4"/>
  <c r="Q25" i="4"/>
  <c r="Q24" i="4"/>
  <c r="Q22" i="4"/>
  <c r="Q21" i="4"/>
  <c r="Q20" i="4"/>
  <c r="Q16" i="4"/>
  <c r="Q15" i="4"/>
  <c r="Q14" i="4"/>
  <c r="Q13" i="4"/>
  <c r="Q12" i="4"/>
  <c r="Q11" i="4"/>
  <c r="Q10" i="4"/>
  <c r="Q8" i="4"/>
  <c r="Q7" i="4"/>
  <c r="Q6" i="4"/>
  <c r="Q4" i="4"/>
  <c r="V88" i="4"/>
  <c r="V87" i="4"/>
  <c r="V86" i="4"/>
  <c r="V85" i="4"/>
  <c r="V84" i="4"/>
  <c r="V83" i="4"/>
  <c r="V82" i="4"/>
  <c r="V81" i="4"/>
  <c r="V80" i="4"/>
  <c r="V79" i="4"/>
  <c r="V78" i="4"/>
  <c r="V77" i="4"/>
  <c r="V76" i="4"/>
  <c r="V75" i="4"/>
  <c r="V74" i="4"/>
  <c r="V73" i="4"/>
  <c r="V72" i="4"/>
  <c r="V71" i="4"/>
  <c r="V70" i="4"/>
  <c r="V69" i="4"/>
  <c r="V68" i="4"/>
  <c r="V67" i="4"/>
  <c r="V66" i="4"/>
  <c r="V65" i="4"/>
  <c r="V64" i="4"/>
  <c r="V63" i="4"/>
  <c r="V62" i="4"/>
  <c r="V61" i="4"/>
  <c r="V60" i="4"/>
  <c r="V59" i="4"/>
  <c r="V58" i="4"/>
  <c r="V57" i="4"/>
  <c r="V56" i="4"/>
  <c r="V55" i="4"/>
  <c r="V54" i="4"/>
  <c r="V53" i="4"/>
  <c r="V52" i="4"/>
  <c r="V51" i="4"/>
  <c r="V50" i="4"/>
  <c r="V49" i="4"/>
  <c r="V48" i="4"/>
  <c r="V47" i="4"/>
  <c r="V46" i="4"/>
  <c r="V45" i="4"/>
  <c r="V44" i="4"/>
  <c r="V43" i="4"/>
  <c r="V42" i="4"/>
  <c r="V41" i="4"/>
  <c r="V40" i="4"/>
  <c r="V39" i="4"/>
  <c r="V38" i="4"/>
  <c r="V37" i="4"/>
  <c r="V36" i="4"/>
  <c r="V35" i="4"/>
  <c r="V34" i="4"/>
  <c r="V33" i="4"/>
  <c r="V32" i="4"/>
  <c r="V31" i="4"/>
  <c r="V30" i="4"/>
  <c r="V29" i="4"/>
  <c r="V28" i="4"/>
  <c r="V27" i="4"/>
  <c r="V26" i="4"/>
  <c r="V25" i="4"/>
  <c r="V24" i="4"/>
  <c r="V23" i="4"/>
  <c r="V22" i="4"/>
  <c r="V21" i="4"/>
  <c r="V20" i="4"/>
  <c r="V19" i="4"/>
  <c r="V18" i="4"/>
  <c r="V16" i="4"/>
  <c r="V15" i="4"/>
  <c r="V14" i="4"/>
  <c r="V13" i="4"/>
  <c r="V12" i="4"/>
  <c r="V11" i="4"/>
  <c r="V10" i="4"/>
  <c r="V9" i="4"/>
  <c r="V8" i="4"/>
  <c r="V7" i="4"/>
  <c r="V6" i="4"/>
  <c r="V5" i="4"/>
  <c r="V4" i="4"/>
  <c r="AD90" i="4"/>
  <c r="D90" i="4"/>
  <c r="C90" i="4"/>
  <c r="AX6" i="4" l="1"/>
  <c r="Z40" i="4"/>
  <c r="AA40" i="4" s="1"/>
  <c r="AY74" i="4"/>
  <c r="J87" i="4"/>
  <c r="BI87" i="4" s="1"/>
  <c r="Z79" i="4"/>
  <c r="AA79" i="4" s="1"/>
  <c r="Q19" i="4"/>
  <c r="Z58" i="4"/>
  <c r="AA58" i="4" s="1"/>
  <c r="Z48" i="4"/>
  <c r="AA48" i="4" s="1"/>
  <c r="AX14" i="4"/>
  <c r="AY78" i="4"/>
  <c r="BG24" i="4"/>
  <c r="BG40" i="4"/>
  <c r="Q5" i="4"/>
  <c r="AX10" i="4"/>
  <c r="AY56" i="4"/>
  <c r="AY76" i="4"/>
  <c r="BG8" i="4"/>
  <c r="BG56" i="4"/>
  <c r="AG48" i="4"/>
  <c r="AG44" i="4"/>
  <c r="Z59" i="4"/>
  <c r="AA59" i="4" s="1"/>
  <c r="Q56" i="4"/>
  <c r="Z49" i="4"/>
  <c r="AA49" i="4" s="1"/>
  <c r="AG16" i="4"/>
  <c r="AG12" i="4"/>
  <c r="AG8" i="4"/>
  <c r="Q9" i="4"/>
  <c r="Q23" i="4"/>
  <c r="Z82" i="4"/>
  <c r="AA82" i="4" s="1"/>
  <c r="R91" i="4"/>
  <c r="K98" i="4" s="1"/>
  <c r="BD90" i="4"/>
  <c r="AU35" i="4"/>
  <c r="BG80" i="4"/>
  <c r="AY80" i="4"/>
  <c r="BG76" i="4"/>
  <c r="AY72" i="4"/>
  <c r="AY66" i="4"/>
  <c r="AY61" i="4"/>
  <c r="AY58" i="4"/>
  <c r="AY42" i="4"/>
  <c r="AY40" i="4"/>
  <c r="AX24" i="4"/>
  <c r="AX20" i="4"/>
  <c r="AX16" i="4"/>
  <c r="BG16" i="4"/>
  <c r="AX8" i="4"/>
  <c r="BG4" i="4"/>
  <c r="BG88" i="4"/>
  <c r="AY88" i="4"/>
  <c r="AY86" i="4"/>
  <c r="AY82" i="4"/>
  <c r="BG72" i="4"/>
  <c r="AY70" i="4"/>
  <c r="AY68" i="4"/>
  <c r="BG68" i="4"/>
  <c r="AY64" i="4"/>
  <c r="BG64" i="4"/>
  <c r="AY62" i="4"/>
  <c r="AX61" i="4"/>
  <c r="AY60" i="4"/>
  <c r="BG60" i="4"/>
  <c r="AY54" i="4"/>
  <c r="BG52" i="4"/>
  <c r="AY52" i="4"/>
  <c r="AY50" i="4"/>
  <c r="AY48" i="4"/>
  <c r="BG48" i="4"/>
  <c r="AY46" i="4"/>
  <c r="AY44" i="4"/>
  <c r="BG44" i="4"/>
  <c r="AY38" i="4"/>
  <c r="AY36" i="4"/>
  <c r="BG36" i="4"/>
  <c r="AY35" i="4"/>
  <c r="BG35" i="4"/>
  <c r="BG32" i="4"/>
  <c r="BG28" i="4"/>
  <c r="AX26" i="4"/>
  <c r="AX22" i="4"/>
  <c r="BG21" i="4"/>
  <c r="BG20" i="4"/>
  <c r="BG19" i="4"/>
  <c r="AX17" i="4"/>
  <c r="AX15" i="4"/>
  <c r="BG13" i="4"/>
  <c r="AX12" i="4"/>
  <c r="BG12" i="4"/>
  <c r="AX9" i="4"/>
  <c r="AY7" i="4"/>
  <c r="AX5" i="4"/>
  <c r="F90" i="4"/>
  <c r="AY90" i="4" s="1"/>
  <c r="AY5" i="4"/>
  <c r="AX4" i="4"/>
  <c r="P90" i="4"/>
  <c r="Z90" i="4" s="1"/>
  <c r="Q32" i="4"/>
  <c r="AZ90" i="4"/>
  <c r="BK22" i="4"/>
  <c r="V17" i="4"/>
  <c r="AG17" i="4" s="1"/>
  <c r="AX30" i="4"/>
  <c r="AX34" i="4"/>
  <c r="Q72" i="4"/>
  <c r="U90" i="4"/>
  <c r="V90" i="4" s="1"/>
  <c r="AX28" i="4"/>
  <c r="AX32" i="4"/>
  <c r="BG6" i="4"/>
  <c r="BG10" i="4"/>
  <c r="BG14" i="4"/>
  <c r="BG18" i="4"/>
  <c r="BG22" i="4"/>
  <c r="BG26" i="4"/>
  <c r="BG30" i="4"/>
  <c r="BG34" i="4"/>
  <c r="BG38" i="4"/>
  <c r="BG42" i="4"/>
  <c r="BG46" i="4"/>
  <c r="BG50" i="4"/>
  <c r="BG54" i="4"/>
  <c r="BG58" i="4"/>
  <c r="BG62" i="4"/>
  <c r="BG66" i="4"/>
  <c r="BG70" i="4"/>
  <c r="BG74" i="4"/>
  <c r="BG78" i="4"/>
  <c r="BG82" i="4"/>
  <c r="BG86" i="4"/>
  <c r="AO42" i="4"/>
  <c r="BK26" i="4"/>
  <c r="AO64" i="4"/>
  <c r="AR30" i="4"/>
  <c r="AJ10" i="4"/>
  <c r="AR50" i="4"/>
  <c r="AJ14" i="4"/>
  <c r="BK38" i="4"/>
  <c r="BK54" i="4"/>
  <c r="AO88" i="4"/>
  <c r="AJ71" i="4"/>
  <c r="AU57" i="4"/>
  <c r="AR4" i="4"/>
  <c r="AO18" i="4"/>
  <c r="AR34" i="4"/>
  <c r="AO46" i="4"/>
  <c r="AU25" i="4"/>
  <c r="AU50" i="4"/>
  <c r="AR14" i="4"/>
  <c r="AG24" i="4"/>
  <c r="AJ32" i="4"/>
  <c r="AG40" i="4"/>
  <c r="AO60" i="4"/>
  <c r="AG86" i="4"/>
  <c r="AO8" i="4"/>
  <c r="AJ12" i="4"/>
  <c r="AJ16" i="4"/>
  <c r="AO20" i="4"/>
  <c r="AR24" i="4"/>
  <c r="BK28" i="4"/>
  <c r="BK32" i="4"/>
  <c r="AR36" i="4"/>
  <c r="AR40" i="4"/>
  <c r="AJ44" i="4"/>
  <c r="AJ48" i="4"/>
  <c r="AR52" i="4"/>
  <c r="AR56" i="4"/>
  <c r="AR62" i="4"/>
  <c r="BK86" i="4"/>
  <c r="AU10" i="4"/>
  <c r="AU62" i="4"/>
  <c r="BK10" i="4"/>
  <c r="BK18" i="4"/>
  <c r="AJ28" i="4"/>
  <c r="AJ36" i="4"/>
  <c r="AJ52" i="4"/>
  <c r="AJ56" i="4"/>
  <c r="BK88" i="4"/>
  <c r="AU30" i="4"/>
  <c r="AJ4" i="4"/>
  <c r="BK8" i="4"/>
  <c r="BK12" i="4"/>
  <c r="BK16" i="4"/>
  <c r="AJ22" i="4"/>
  <c r="AJ26" i="4"/>
  <c r="AJ30" i="4"/>
  <c r="AG34" i="4"/>
  <c r="AJ38" i="4"/>
  <c r="AG42" i="4"/>
  <c r="BK44" i="4"/>
  <c r="BK48" i="4"/>
  <c r="AJ54" i="4"/>
  <c r="AR58" i="4"/>
  <c r="AO76" i="4"/>
  <c r="AG88" i="4"/>
  <c r="AG10" i="4"/>
  <c r="AG18" i="4"/>
  <c r="AG22" i="4"/>
  <c r="AG26" i="4"/>
  <c r="AG50" i="4"/>
  <c r="AG54" i="4"/>
  <c r="AG58" i="4"/>
  <c r="AG62" i="4"/>
  <c r="AU18" i="4"/>
  <c r="AU42" i="4"/>
  <c r="AG6" i="4"/>
  <c r="AR6" i="4"/>
  <c r="AR8" i="4"/>
  <c r="AO10" i="4"/>
  <c r="AR12" i="4"/>
  <c r="AO14" i="4"/>
  <c r="AO16" i="4"/>
  <c r="AR18" i="4"/>
  <c r="AR20" i="4"/>
  <c r="BK24" i="4"/>
  <c r="AG28" i="4"/>
  <c r="AG32" i="4"/>
  <c r="BK34" i="4"/>
  <c r="AG38" i="4"/>
  <c r="BK40" i="4"/>
  <c r="BK42" i="4"/>
  <c r="AR44" i="4"/>
  <c r="AR46" i="4"/>
  <c r="AO48" i="4"/>
  <c r="BK50" i="4"/>
  <c r="AJ58" i="4"/>
  <c r="AR88" i="4"/>
  <c r="BL90" i="4"/>
  <c r="AU26" i="4"/>
  <c r="AU38" i="4"/>
  <c r="AU54" i="4"/>
  <c r="AJ6" i="4"/>
  <c r="BK6" i="4"/>
  <c r="AU88" i="4"/>
  <c r="AJ9" i="4"/>
  <c r="AJ13" i="4"/>
  <c r="AJ17" i="4"/>
  <c r="AR22" i="4"/>
  <c r="AO26" i="4"/>
  <c r="AO34" i="4"/>
  <c r="AR38" i="4"/>
  <c r="AJ42" i="4"/>
  <c r="AJ46" i="4"/>
  <c r="AO50" i="4"/>
  <c r="AR54" i="4"/>
  <c r="BK58" i="4"/>
  <c r="AJ77" i="4"/>
  <c r="AU6" i="4"/>
  <c r="AU22" i="4"/>
  <c r="AU34" i="4"/>
  <c r="AU58" i="4"/>
  <c r="AO87" i="4"/>
  <c r="AU87" i="4"/>
  <c r="AJ87" i="4"/>
  <c r="AU83" i="4"/>
  <c r="AO83" i="4"/>
  <c r="AJ83" i="4"/>
  <c r="BK79" i="4"/>
  <c r="AU79" i="4"/>
  <c r="AR79" i="4"/>
  <c r="AU75" i="4"/>
  <c r="AO75" i="4"/>
  <c r="AJ75" i="4"/>
  <c r="BK69" i="4"/>
  <c r="AR69" i="4"/>
  <c r="AJ63" i="4"/>
  <c r="AU63" i="4"/>
  <c r="BK63" i="4"/>
  <c r="AG63" i="4"/>
  <c r="BK49" i="4"/>
  <c r="AG49" i="4"/>
  <c r="AU49" i="4"/>
  <c r="AR49" i="4"/>
  <c r="AG23" i="4"/>
  <c r="AO19" i="4"/>
  <c r="AO51" i="4"/>
  <c r="BK75" i="4"/>
  <c r="AO85" i="4"/>
  <c r="AJ85" i="4"/>
  <c r="AO81" i="4"/>
  <c r="AU81" i="4"/>
  <c r="AJ81" i="4"/>
  <c r="BK77" i="4"/>
  <c r="AG77" i="4"/>
  <c r="AR77" i="4"/>
  <c r="AO73" i="4"/>
  <c r="AU73" i="4"/>
  <c r="AJ73" i="4"/>
  <c r="AR71" i="4"/>
  <c r="AU71" i="4"/>
  <c r="AO71" i="4"/>
  <c r="AU67" i="4"/>
  <c r="BK67" i="4"/>
  <c r="AG67" i="4"/>
  <c r="AR67" i="4"/>
  <c r="AO65" i="4"/>
  <c r="AU65" i="4"/>
  <c r="AJ65" i="4"/>
  <c r="AU61" i="4"/>
  <c r="BK61" i="4"/>
  <c r="AR61" i="4"/>
  <c r="AO59" i="4"/>
  <c r="AU59" i="4"/>
  <c r="AJ59" i="4"/>
  <c r="AO57" i="4"/>
  <c r="AJ57" i="4"/>
  <c r="AU55" i="4"/>
  <c r="AJ55" i="4"/>
  <c r="BK55" i="4"/>
  <c r="AG55" i="4"/>
  <c r="AJ53" i="4"/>
  <c r="AU53" i="4"/>
  <c r="BK53" i="4"/>
  <c r="AG53" i="4"/>
  <c r="AJ51" i="4"/>
  <c r="BK51" i="4"/>
  <c r="AJ47" i="4"/>
  <c r="AU47" i="4"/>
  <c r="BK47" i="4"/>
  <c r="AU45" i="4"/>
  <c r="BK45" i="4"/>
  <c r="AG45" i="4"/>
  <c r="AR45" i="4"/>
  <c r="AJ43" i="4"/>
  <c r="AU43" i="4"/>
  <c r="BK43" i="4"/>
  <c r="AJ41" i="4"/>
  <c r="BK41" i="4"/>
  <c r="AU39" i="4"/>
  <c r="AJ39" i="4"/>
  <c r="BK39" i="4"/>
  <c r="AJ37" i="4"/>
  <c r="AU37" i="4"/>
  <c r="BK37" i="4"/>
  <c r="AG37" i="4"/>
  <c r="AJ35" i="4"/>
  <c r="BK35" i="4"/>
  <c r="AJ33" i="4"/>
  <c r="AU33" i="4"/>
  <c r="BK33" i="4"/>
  <c r="AG33" i="4"/>
  <c r="AO31" i="4"/>
  <c r="AU31" i="4"/>
  <c r="AJ31" i="4"/>
  <c r="AU29" i="4"/>
  <c r="AJ29" i="4"/>
  <c r="BK29" i="4"/>
  <c r="AG29" i="4"/>
  <c r="AO27" i="4"/>
  <c r="AU27" i="4"/>
  <c r="AJ27" i="4"/>
  <c r="AJ25" i="4"/>
  <c r="BK25" i="4"/>
  <c r="AU23" i="4"/>
  <c r="AJ23" i="4"/>
  <c r="BK23" i="4"/>
  <c r="BK21" i="4"/>
  <c r="AG21" i="4"/>
  <c r="AR21" i="4"/>
  <c r="AU21" i="4"/>
  <c r="BK19" i="4"/>
  <c r="AR19" i="4"/>
  <c r="AR17" i="4"/>
  <c r="AU17" i="4"/>
  <c r="AO17" i="4"/>
  <c r="BK15" i="4"/>
  <c r="AU15" i="4"/>
  <c r="AR15" i="4"/>
  <c r="AU13" i="4"/>
  <c r="AR13" i="4"/>
  <c r="AO13" i="4"/>
  <c r="BK11" i="4"/>
  <c r="AU11" i="4"/>
  <c r="AR11" i="4"/>
  <c r="AR9" i="4"/>
  <c r="AO9" i="4"/>
  <c r="AU7" i="4"/>
  <c r="AR7" i="4"/>
  <c r="AO7" i="4"/>
  <c r="AO5" i="4"/>
  <c r="AU5" i="4"/>
  <c r="AJ5" i="4"/>
  <c r="BK9" i="4"/>
  <c r="AJ11" i="4"/>
  <c r="AJ15" i="4"/>
  <c r="AJ19" i="4"/>
  <c r="AR29" i="4"/>
  <c r="AR39" i="4"/>
  <c r="AR43" i="4"/>
  <c r="AJ49" i="4"/>
  <c r="AR55" i="4"/>
  <c r="BK65" i="4"/>
  <c r="AJ69" i="4"/>
  <c r="AR75" i="4"/>
  <c r="AO77" i="4"/>
  <c r="AG81" i="4"/>
  <c r="BK83" i="4"/>
  <c r="BK87" i="4"/>
  <c r="AG7" i="4"/>
  <c r="AG11" i="4"/>
  <c r="AG15" i="4"/>
  <c r="AG19" i="4"/>
  <c r="AG27" i="4"/>
  <c r="AU85" i="4"/>
  <c r="BK5" i="4"/>
  <c r="AJ7" i="4"/>
  <c r="AO11" i="4"/>
  <c r="AO15" i="4"/>
  <c r="AJ21" i="4"/>
  <c r="AR25" i="4"/>
  <c r="BK31" i="4"/>
  <c r="AR35" i="4"/>
  <c r="AO37" i="4"/>
  <c r="AO41" i="4"/>
  <c r="AJ45" i="4"/>
  <c r="AO49" i="4"/>
  <c r="BK57" i="4"/>
  <c r="AG59" i="4"/>
  <c r="AO69" i="4"/>
  <c r="AG73" i="4"/>
  <c r="AJ79" i="4"/>
  <c r="AR85" i="4"/>
  <c r="BK7" i="4"/>
  <c r="AG13" i="4"/>
  <c r="AO21" i="4"/>
  <c r="AO23" i="4"/>
  <c r="BK27" i="4"/>
  <c r="AO33" i="4"/>
  <c r="AR37" i="4"/>
  <c r="AR41" i="4"/>
  <c r="AO45" i="4"/>
  <c r="AO47" i="4"/>
  <c r="AR51" i="4"/>
  <c r="AO53" i="4"/>
  <c r="AR59" i="4"/>
  <c r="AJ61" i="4"/>
  <c r="AO63" i="4"/>
  <c r="AG65" i="4"/>
  <c r="AJ67" i="4"/>
  <c r="AG71" i="4"/>
  <c r="AR73" i="4"/>
  <c r="AO79" i="4"/>
  <c r="BK81" i="4"/>
  <c r="BK85" i="4"/>
  <c r="AG87" i="4"/>
  <c r="AU69" i="4"/>
  <c r="AG31" i="4"/>
  <c r="AG35" i="4"/>
  <c r="AG39" i="4"/>
  <c r="AG43" i="4"/>
  <c r="AG47" i="4"/>
  <c r="AG51" i="4"/>
  <c r="AG75" i="4"/>
  <c r="AG79" i="4"/>
  <c r="AG83" i="4"/>
  <c r="AG5" i="4"/>
  <c r="AG9" i="4"/>
  <c r="AG25" i="4"/>
  <c r="AG41" i="4"/>
  <c r="AG57" i="4"/>
  <c r="AG61" i="4"/>
  <c r="AG69" i="4"/>
  <c r="AG85" i="4"/>
  <c r="J88" i="4"/>
  <c r="BI88" i="4" s="1"/>
  <c r="J86" i="4"/>
  <c r="AO86" i="4"/>
  <c r="AU86" i="4"/>
  <c r="AJ86" i="4"/>
  <c r="AU82" i="4"/>
  <c r="BK82" i="4"/>
  <c r="BK78" i="4"/>
  <c r="AJ78" i="4"/>
  <c r="BK74" i="4"/>
  <c r="AG74" i="4"/>
  <c r="BK64" i="4"/>
  <c r="AG64" i="4"/>
  <c r="AR64" i="4"/>
  <c r="AU64" i="4"/>
  <c r="AO62" i="4"/>
  <c r="AJ62" i="4"/>
  <c r="BK60" i="4"/>
  <c r="AG60" i="4"/>
  <c r="AR60" i="4"/>
  <c r="AU60" i="4"/>
  <c r="BK56" i="4"/>
  <c r="AG56" i="4"/>
  <c r="AU56" i="4"/>
  <c r="BK52" i="4"/>
  <c r="AG52" i="4"/>
  <c r="AU52" i="4"/>
  <c r="AR48" i="4"/>
  <c r="AU48" i="4"/>
  <c r="BK46" i="4"/>
  <c r="AG46" i="4"/>
  <c r="AO44" i="4"/>
  <c r="AU44" i="4"/>
  <c r="AJ40" i="4"/>
  <c r="AU40" i="4"/>
  <c r="BK36" i="4"/>
  <c r="AG36" i="4"/>
  <c r="AU36" i="4"/>
  <c r="AR32" i="4"/>
  <c r="AU32" i="4"/>
  <c r="BK30" i="4"/>
  <c r="AG30" i="4"/>
  <c r="AO28" i="4"/>
  <c r="AU28" i="4"/>
  <c r="AJ24" i="4"/>
  <c r="AU24" i="4"/>
  <c r="BK20" i="4"/>
  <c r="AG20" i="4"/>
  <c r="AU20" i="4"/>
  <c r="AR16" i="4"/>
  <c r="AU16" i="4"/>
  <c r="BK14" i="4"/>
  <c r="AG14" i="4"/>
  <c r="AO12" i="4"/>
  <c r="AU12" i="4"/>
  <c r="AJ8" i="4"/>
  <c r="AU8" i="4"/>
  <c r="AU4" i="4"/>
  <c r="BK4" i="4"/>
  <c r="AG4" i="4"/>
  <c r="Z18" i="4"/>
  <c r="AA18" i="4" s="1"/>
  <c r="Q18" i="4"/>
  <c r="Z42" i="4"/>
  <c r="AA42" i="4" s="1"/>
  <c r="Q42" i="4"/>
  <c r="BC90" i="4"/>
  <c r="BE90" i="4"/>
  <c r="BA90" i="4"/>
  <c r="BB90" i="4"/>
  <c r="AG70" i="4"/>
  <c r="AJ74" i="4"/>
  <c r="AU84" i="4"/>
  <c r="AJ84" i="4"/>
  <c r="BK84" i="4"/>
  <c r="AG84" i="4"/>
  <c r="AU80" i="4"/>
  <c r="AJ80" i="4"/>
  <c r="BK80" i="4"/>
  <c r="AG80" i="4"/>
  <c r="AU76" i="4"/>
  <c r="AJ76" i="4"/>
  <c r="BK76" i="4"/>
  <c r="AG76" i="4"/>
  <c r="AU72" i="4"/>
  <c r="AJ72" i="4"/>
  <c r="BK72" i="4"/>
  <c r="AG72" i="4"/>
  <c r="AR66" i="4"/>
  <c r="AO66" i="4"/>
  <c r="AG66" i="4"/>
  <c r="AR72" i="4"/>
  <c r="AG82" i="4"/>
  <c r="AO84" i="4"/>
  <c r="AR82" i="4"/>
  <c r="AO82" i="4"/>
  <c r="AU78" i="4"/>
  <c r="AR78" i="4"/>
  <c r="AO78" i="4"/>
  <c r="AR74" i="4"/>
  <c r="AU74" i="4"/>
  <c r="AO74" i="4"/>
  <c r="AR70" i="4"/>
  <c r="AO70" i="4"/>
  <c r="AU70" i="4"/>
  <c r="AU68" i="4"/>
  <c r="AJ68" i="4"/>
  <c r="BK68" i="4"/>
  <c r="AG68" i="4"/>
  <c r="Z17" i="4"/>
  <c r="AA17" i="4" s="1"/>
  <c r="Q17" i="4"/>
  <c r="AJ66" i="4"/>
  <c r="AR68" i="4"/>
  <c r="BK70" i="4"/>
  <c r="AG78" i="4"/>
  <c r="AO80" i="4"/>
  <c r="AJ82" i="4"/>
  <c r="AR84" i="4"/>
  <c r="AU66" i="4"/>
  <c r="J4" i="4"/>
  <c r="K4" i="4" s="1"/>
  <c r="J5" i="4"/>
  <c r="K5" i="4" s="1"/>
  <c r="J6" i="4"/>
  <c r="K6" i="4" s="1"/>
  <c r="J7" i="4"/>
  <c r="J8" i="4"/>
  <c r="K8" i="4" s="1"/>
  <c r="J9" i="4"/>
  <c r="J10" i="4"/>
  <c r="K10" i="4" s="1"/>
  <c r="J11" i="4"/>
  <c r="K11" i="4" s="1"/>
  <c r="J12" i="4"/>
  <c r="K12" i="4" s="1"/>
  <c r="J13" i="4"/>
  <c r="J14" i="4"/>
  <c r="K14" i="4" s="1"/>
  <c r="J15" i="4"/>
  <c r="J16" i="4"/>
  <c r="K16" i="4" s="1"/>
  <c r="J17" i="4"/>
  <c r="K17" i="4" s="1"/>
  <c r="J18" i="4"/>
  <c r="K18" i="4" s="1"/>
  <c r="J19" i="4"/>
  <c r="K19" i="4" s="1"/>
  <c r="J20" i="4"/>
  <c r="K20" i="4" s="1"/>
  <c r="J21" i="4"/>
  <c r="J22" i="4"/>
  <c r="K22" i="4" s="1"/>
  <c r="J23" i="4"/>
  <c r="J24" i="4"/>
  <c r="K24" i="4" s="1"/>
  <c r="J25" i="4"/>
  <c r="K25" i="4" s="1"/>
  <c r="J26" i="4"/>
  <c r="K26" i="4" s="1"/>
  <c r="J27" i="4"/>
  <c r="K27" i="4" s="1"/>
  <c r="J28" i="4"/>
  <c r="K28" i="4" s="1"/>
  <c r="J29" i="4"/>
  <c r="K29" i="4" s="1"/>
  <c r="J30" i="4"/>
  <c r="K30" i="4" s="1"/>
  <c r="J31" i="4"/>
  <c r="K31" i="4" s="1"/>
  <c r="J32" i="4"/>
  <c r="K32" i="4" s="1"/>
  <c r="J33" i="4"/>
  <c r="K33" i="4" s="1"/>
  <c r="J34" i="4"/>
  <c r="K34" i="4" s="1"/>
  <c r="J35" i="4"/>
  <c r="K35" i="4" s="1"/>
  <c r="L35" i="4" s="1"/>
  <c r="J36" i="4"/>
  <c r="K36" i="4" s="1"/>
  <c r="J37" i="4"/>
  <c r="J38" i="4"/>
  <c r="K38" i="4" s="1"/>
  <c r="J39" i="4"/>
  <c r="K39" i="4" s="1"/>
  <c r="L39" i="4" s="1"/>
  <c r="J40" i="4"/>
  <c r="K40" i="4" s="1"/>
  <c r="J41" i="4"/>
  <c r="K41" i="4" s="1"/>
  <c r="J42" i="4"/>
  <c r="K42" i="4" s="1"/>
  <c r="J43" i="4"/>
  <c r="K43" i="4" s="1"/>
  <c r="J44" i="4"/>
  <c r="K44" i="4" s="1"/>
  <c r="J45" i="4"/>
  <c r="J46" i="4"/>
  <c r="K46" i="4" s="1"/>
  <c r="J47" i="4"/>
  <c r="K47" i="4" s="1"/>
  <c r="L47" i="4" s="1"/>
  <c r="J48" i="4"/>
  <c r="K48" i="4" s="1"/>
  <c r="J49" i="4"/>
  <c r="K49" i="4" s="1"/>
  <c r="J50" i="4"/>
  <c r="K50" i="4" s="1"/>
  <c r="J51" i="4"/>
  <c r="K51" i="4" s="1"/>
  <c r="J52" i="4"/>
  <c r="K52" i="4" s="1"/>
  <c r="J53" i="4"/>
  <c r="J54" i="4"/>
  <c r="K54" i="4" s="1"/>
  <c r="J55" i="4"/>
  <c r="J56" i="4"/>
  <c r="K56" i="4" s="1"/>
  <c r="J57" i="4"/>
  <c r="K57" i="4" s="1"/>
  <c r="M57" i="4" s="1"/>
  <c r="J58" i="4"/>
  <c r="K58" i="4" s="1"/>
  <c r="J59" i="4"/>
  <c r="K59" i="4" s="1"/>
  <c r="J60" i="4"/>
  <c r="K60" i="4" s="1"/>
  <c r="J61" i="4"/>
  <c r="J62" i="4"/>
  <c r="K62" i="4" s="1"/>
  <c r="J63" i="4"/>
  <c r="J64" i="4"/>
  <c r="K64" i="4" s="1"/>
  <c r="J65" i="4"/>
  <c r="K65" i="4" s="1"/>
  <c r="J66" i="4"/>
  <c r="K66" i="4" s="1"/>
  <c r="J67" i="4"/>
  <c r="K67" i="4" s="1"/>
  <c r="J68" i="4"/>
  <c r="K68" i="4" s="1"/>
  <c r="J69" i="4"/>
  <c r="J70" i="4"/>
  <c r="K70" i="4" s="1"/>
  <c r="M70" i="4" s="1"/>
  <c r="J71" i="4"/>
  <c r="J72" i="4"/>
  <c r="K72" i="4" s="1"/>
  <c r="M72" i="4" s="1"/>
  <c r="J73" i="4"/>
  <c r="K73" i="4" s="1"/>
  <c r="M73" i="4" s="1"/>
  <c r="J74" i="4"/>
  <c r="K74" i="4" s="1"/>
  <c r="M74" i="4" s="1"/>
  <c r="J75" i="4"/>
  <c r="K75" i="4" s="1"/>
  <c r="J76" i="4"/>
  <c r="K76" i="4" s="1"/>
  <c r="M76" i="4" s="1"/>
  <c r="J77" i="4"/>
  <c r="J78" i="4"/>
  <c r="K78" i="4" s="1"/>
  <c r="L78" i="4" s="1"/>
  <c r="J79" i="4"/>
  <c r="J80" i="4"/>
  <c r="K80" i="4" s="1"/>
  <c r="J81" i="4"/>
  <c r="K81" i="4" s="1"/>
  <c r="L81" i="4" s="1"/>
  <c r="J82" i="4"/>
  <c r="K82" i="4" s="1"/>
  <c r="J83" i="4"/>
  <c r="K83" i="4" s="1"/>
  <c r="J84" i="4"/>
  <c r="K84" i="4" s="1"/>
  <c r="J85" i="4"/>
  <c r="I90" i="4"/>
  <c r="AF90" i="4"/>
  <c r="AH87" i="4" l="1"/>
  <c r="AI87" i="4" s="1"/>
  <c r="BF88" i="4"/>
  <c r="AP87" i="4"/>
  <c r="AQ87" i="4" s="1"/>
  <c r="BM87" i="4"/>
  <c r="AV87" i="4"/>
  <c r="AS87" i="4"/>
  <c r="AT87" i="4" s="1"/>
  <c r="BF87" i="4"/>
  <c r="BH87" i="4"/>
  <c r="AK87" i="4"/>
  <c r="K87" i="4"/>
  <c r="L87" i="4" s="1"/>
  <c r="AM87" i="4"/>
  <c r="K99" i="4"/>
  <c r="Q90" i="4"/>
  <c r="K100" i="4"/>
  <c r="K102" i="4"/>
  <c r="K101" i="4"/>
  <c r="BB92" i="4"/>
  <c r="K88" i="4"/>
  <c r="L88" i="4" s="1"/>
  <c r="AM88" i="4"/>
  <c r="AS88" i="4"/>
  <c r="AT88" i="4" s="1"/>
  <c r="AH88" i="4"/>
  <c r="AI88" i="4" s="1"/>
  <c r="BG90" i="4"/>
  <c r="AX90" i="4"/>
  <c r="BM88" i="4"/>
  <c r="AV88" i="4"/>
  <c r="BH86" i="4"/>
  <c r="AM86" i="4"/>
  <c r="BF86" i="4"/>
  <c r="AP86" i="4"/>
  <c r="AQ86" i="4" s="1"/>
  <c r="BI86" i="4"/>
  <c r="AK86" i="4"/>
  <c r="AV86" i="4"/>
  <c r="BM86" i="4"/>
  <c r="AS86" i="4"/>
  <c r="AT86" i="4" s="1"/>
  <c r="AP88" i="4"/>
  <c r="AQ88" i="4" s="1"/>
  <c r="BH88" i="4"/>
  <c r="AK88" i="4"/>
  <c r="K86" i="4"/>
  <c r="BO86" i="4" s="1"/>
  <c r="AH86" i="4"/>
  <c r="AI86" i="4" s="1"/>
  <c r="AA90" i="4"/>
  <c r="M83" i="4"/>
  <c r="AW83" i="4"/>
  <c r="AN83" i="4"/>
  <c r="BO83" i="4"/>
  <c r="AL83" i="4"/>
  <c r="L83" i="4"/>
  <c r="M59" i="4"/>
  <c r="BO59" i="4"/>
  <c r="AW59" i="4"/>
  <c r="AN59" i="4"/>
  <c r="AL59" i="4"/>
  <c r="L59" i="4"/>
  <c r="L19" i="4"/>
  <c r="M19" i="4"/>
  <c r="AW19" i="4"/>
  <c r="BO19" i="4"/>
  <c r="AN19" i="4"/>
  <c r="AL19" i="4"/>
  <c r="L11" i="4"/>
  <c r="M11" i="4"/>
  <c r="AW11" i="4"/>
  <c r="AN11" i="4"/>
  <c r="AL11" i="4"/>
  <c r="BO11" i="4"/>
  <c r="M75" i="4"/>
  <c r="BO75" i="4"/>
  <c r="AW75" i="4"/>
  <c r="AN75" i="4"/>
  <c r="AL75" i="4"/>
  <c r="L75" i="4"/>
  <c r="M17" i="4"/>
  <c r="BO17" i="4"/>
  <c r="L17" i="4"/>
  <c r="AW17" i="4"/>
  <c r="AN17" i="4"/>
  <c r="AL17" i="4"/>
  <c r="M67" i="4"/>
  <c r="AW67" i="4"/>
  <c r="BO67" i="4"/>
  <c r="AN67" i="4"/>
  <c r="AL67" i="4"/>
  <c r="L67" i="4"/>
  <c r="M27" i="4"/>
  <c r="AW27" i="4"/>
  <c r="BO27" i="4"/>
  <c r="AN27" i="4"/>
  <c r="AL27" i="4"/>
  <c r="L27" i="4"/>
  <c r="M29" i="4"/>
  <c r="BO29" i="4"/>
  <c r="L29" i="4"/>
  <c r="AW29" i="4"/>
  <c r="AL29" i="4"/>
  <c r="AN29" i="4"/>
  <c r="M25" i="4"/>
  <c r="L25" i="4"/>
  <c r="BO25" i="4"/>
  <c r="AW25" i="4"/>
  <c r="AN25" i="4"/>
  <c r="AL25" i="4"/>
  <c r="M5" i="4"/>
  <c r="L5" i="4"/>
  <c r="BO5" i="4"/>
  <c r="AW5" i="4"/>
  <c r="AL5" i="4"/>
  <c r="AN5" i="4"/>
  <c r="L32" i="4"/>
  <c r="M32" i="4"/>
  <c r="BO32" i="4"/>
  <c r="AN32" i="4"/>
  <c r="AW32" i="4"/>
  <c r="AL32" i="4"/>
  <c r="BO56" i="4"/>
  <c r="L56" i="4"/>
  <c r="M56" i="4"/>
  <c r="AN56" i="4"/>
  <c r="AW56" i="4"/>
  <c r="AL56" i="4"/>
  <c r="BO80" i="4"/>
  <c r="AN80" i="4"/>
  <c r="AW80" i="4"/>
  <c r="AL80" i="4"/>
  <c r="L26" i="4"/>
  <c r="BO26" i="4"/>
  <c r="M26" i="4"/>
  <c r="AW26" i="4"/>
  <c r="AN26" i="4"/>
  <c r="AL26" i="4"/>
  <c r="BO49" i="4"/>
  <c r="L49" i="4"/>
  <c r="AW49" i="4"/>
  <c r="AN49" i="4"/>
  <c r="AL49" i="4"/>
  <c r="BO65" i="4"/>
  <c r="AW65" i="4"/>
  <c r="L65" i="4"/>
  <c r="AN65" i="4"/>
  <c r="AL65" i="4"/>
  <c r="BF85" i="4"/>
  <c r="BI85" i="4"/>
  <c r="BH85" i="4"/>
  <c r="BM85" i="4"/>
  <c r="AM85" i="4"/>
  <c r="AK85" i="4"/>
  <c r="AV85" i="4"/>
  <c r="AP85" i="4"/>
  <c r="AQ85" i="4" s="1"/>
  <c r="AH85" i="4"/>
  <c r="AI85" i="4" s="1"/>
  <c r="AS85" i="4"/>
  <c r="AT85" i="4" s="1"/>
  <c r="BF69" i="4"/>
  <c r="BH69" i="4"/>
  <c r="BM69" i="4"/>
  <c r="BI69" i="4"/>
  <c r="AM69" i="4"/>
  <c r="AK69" i="4"/>
  <c r="AV69" i="4"/>
  <c r="AP69" i="4"/>
  <c r="AQ69" i="4" s="1"/>
  <c r="AH69" i="4"/>
  <c r="AI69" i="4" s="1"/>
  <c r="AS69" i="4"/>
  <c r="AT69" i="4" s="1"/>
  <c r="BF53" i="4"/>
  <c r="BI53" i="4"/>
  <c r="BM53" i="4"/>
  <c r="BH53" i="4"/>
  <c r="AV53" i="4"/>
  <c r="AM53" i="4"/>
  <c r="AK53" i="4"/>
  <c r="AP53" i="4"/>
  <c r="AQ53" i="4" s="1"/>
  <c r="AH53" i="4"/>
  <c r="AI53" i="4" s="1"/>
  <c r="AS53" i="4"/>
  <c r="AT53" i="4" s="1"/>
  <c r="BF45" i="4"/>
  <c r="BI45" i="4"/>
  <c r="BM45" i="4"/>
  <c r="BH45" i="4"/>
  <c r="AV45" i="4"/>
  <c r="AM45" i="4"/>
  <c r="AP45" i="4"/>
  <c r="AQ45" i="4" s="1"/>
  <c r="AH45" i="4"/>
  <c r="AI45" i="4" s="1"/>
  <c r="AS45" i="4"/>
  <c r="AT45" i="4" s="1"/>
  <c r="AK45" i="4"/>
  <c r="BF33" i="4"/>
  <c r="BI33" i="4"/>
  <c r="BM33" i="4"/>
  <c r="BH33" i="4"/>
  <c r="AM33" i="4"/>
  <c r="AV33" i="4"/>
  <c r="AK33" i="4"/>
  <c r="AH33" i="4"/>
  <c r="AI33" i="4" s="1"/>
  <c r="AP33" i="4"/>
  <c r="AQ33" i="4" s="1"/>
  <c r="AS33" i="4"/>
  <c r="AT33" i="4" s="1"/>
  <c r="BF21" i="4"/>
  <c r="BI21" i="4"/>
  <c r="BM21" i="4"/>
  <c r="BH21" i="4"/>
  <c r="AV21" i="4"/>
  <c r="AM21" i="4"/>
  <c r="AK21" i="4"/>
  <c r="AP21" i="4"/>
  <c r="AQ21" i="4" s="1"/>
  <c r="AH21" i="4"/>
  <c r="AI21" i="4" s="1"/>
  <c r="AS21" i="4"/>
  <c r="AT21" i="4" s="1"/>
  <c r="BF9" i="4"/>
  <c r="BI9" i="4"/>
  <c r="BM9" i="4"/>
  <c r="BH9" i="4"/>
  <c r="AM9" i="4"/>
  <c r="AV9" i="4"/>
  <c r="AK9" i="4"/>
  <c r="AP9" i="4"/>
  <c r="AQ9" i="4" s="1"/>
  <c r="AS9" i="4"/>
  <c r="AT9" i="4" s="1"/>
  <c r="AH9" i="4"/>
  <c r="AI9" i="4" s="1"/>
  <c r="BO34" i="4"/>
  <c r="L34" i="4"/>
  <c r="AW34" i="4"/>
  <c r="M34" i="4"/>
  <c r="AN34" i="4"/>
  <c r="AL34" i="4"/>
  <c r="L42" i="4"/>
  <c r="BO42" i="4"/>
  <c r="M42" i="4"/>
  <c r="AW42" i="4"/>
  <c r="AN42" i="4"/>
  <c r="AL42" i="4"/>
  <c r="BO50" i="4"/>
  <c r="L50" i="4"/>
  <c r="AW50" i="4"/>
  <c r="AN50" i="4"/>
  <c r="M50" i="4"/>
  <c r="AL50" i="4"/>
  <c r="L58" i="4"/>
  <c r="M58" i="4"/>
  <c r="BO58" i="4"/>
  <c r="AW58" i="4"/>
  <c r="AN58" i="4"/>
  <c r="AL58" i="4"/>
  <c r="BO66" i="4"/>
  <c r="AW66" i="4"/>
  <c r="AN66" i="4"/>
  <c r="AL66" i="4"/>
  <c r="BO74" i="4"/>
  <c r="AW74" i="4"/>
  <c r="AN74" i="4"/>
  <c r="AL74" i="4"/>
  <c r="BO82" i="4"/>
  <c r="AW82" i="4"/>
  <c r="AN82" i="4"/>
  <c r="AL82" i="4"/>
  <c r="L4" i="4"/>
  <c r="M4" i="4"/>
  <c r="BO4" i="4"/>
  <c r="AW4" i="4"/>
  <c r="AN4" i="4"/>
  <c r="AL4" i="4"/>
  <c r="BO12" i="4"/>
  <c r="L12" i="4"/>
  <c r="M12" i="4"/>
  <c r="AW12" i="4"/>
  <c r="AN12" i="4"/>
  <c r="AL12" i="4"/>
  <c r="L20" i="4"/>
  <c r="M20" i="4"/>
  <c r="BO20" i="4"/>
  <c r="AW20" i="4"/>
  <c r="AN20" i="4"/>
  <c r="AL20" i="4"/>
  <c r="BO28" i="4"/>
  <c r="L28" i="4"/>
  <c r="AW28" i="4"/>
  <c r="AN28" i="4"/>
  <c r="AL28" i="4"/>
  <c r="M28" i="4"/>
  <c r="M35" i="4"/>
  <c r="AW35" i="4"/>
  <c r="BO35" i="4"/>
  <c r="AN35" i="4"/>
  <c r="AL35" i="4"/>
  <c r="M43" i="4"/>
  <c r="AW43" i="4"/>
  <c r="BO43" i="4"/>
  <c r="AL43" i="4"/>
  <c r="AN43" i="4"/>
  <c r="M51" i="4"/>
  <c r="AW51" i="4"/>
  <c r="BO51" i="4"/>
  <c r="AL51" i="4"/>
  <c r="AN51" i="4"/>
  <c r="BF84" i="4"/>
  <c r="BI84" i="4"/>
  <c r="BH84" i="4"/>
  <c r="AV84" i="4"/>
  <c r="BM84" i="4"/>
  <c r="AK84" i="4"/>
  <c r="AP84" i="4"/>
  <c r="AQ84" i="4" s="1"/>
  <c r="AH84" i="4"/>
  <c r="AI84" i="4" s="1"/>
  <c r="AM84" i="4"/>
  <c r="AS84" i="4"/>
  <c r="AT84" i="4" s="1"/>
  <c r="BF80" i="4"/>
  <c r="BI80" i="4"/>
  <c r="AV80" i="4"/>
  <c r="BM80" i="4"/>
  <c r="BH80" i="4"/>
  <c r="AK80" i="4"/>
  <c r="AP80" i="4"/>
  <c r="AQ80" i="4" s="1"/>
  <c r="AH80" i="4"/>
  <c r="AI80" i="4" s="1"/>
  <c r="AM80" i="4"/>
  <c r="AS80" i="4"/>
  <c r="AT80" i="4" s="1"/>
  <c r="BF76" i="4"/>
  <c r="BI76" i="4"/>
  <c r="AV76" i="4"/>
  <c r="BM76" i="4"/>
  <c r="AK76" i="4"/>
  <c r="AP76" i="4"/>
  <c r="AQ76" i="4" s="1"/>
  <c r="AH76" i="4"/>
  <c r="AI76" i="4" s="1"/>
  <c r="BH76" i="4"/>
  <c r="AM76" i="4"/>
  <c r="AS76" i="4"/>
  <c r="AT76" i="4" s="1"/>
  <c r="BF72" i="4"/>
  <c r="AV72" i="4"/>
  <c r="BI72" i="4"/>
  <c r="BM72" i="4"/>
  <c r="BH72" i="4"/>
  <c r="AK72" i="4"/>
  <c r="AP72" i="4"/>
  <c r="AQ72" i="4" s="1"/>
  <c r="AH72" i="4"/>
  <c r="AI72" i="4" s="1"/>
  <c r="AM72" i="4"/>
  <c r="AS72" i="4"/>
  <c r="AT72" i="4" s="1"/>
  <c r="BF68" i="4"/>
  <c r="AV68" i="4"/>
  <c r="BI68" i="4"/>
  <c r="BM68" i="4"/>
  <c r="AK68" i="4"/>
  <c r="AP68" i="4"/>
  <c r="AQ68" i="4" s="1"/>
  <c r="AH68" i="4"/>
  <c r="AI68" i="4" s="1"/>
  <c r="BH68" i="4"/>
  <c r="AM68" i="4"/>
  <c r="AS68" i="4"/>
  <c r="AT68" i="4" s="1"/>
  <c r="BF64" i="4"/>
  <c r="AV64" i="4"/>
  <c r="BI64" i="4"/>
  <c r="BM64" i="4"/>
  <c r="BH64" i="4"/>
  <c r="AK64" i="4"/>
  <c r="AP64" i="4"/>
  <c r="AQ64" i="4" s="1"/>
  <c r="AH64" i="4"/>
  <c r="AI64" i="4" s="1"/>
  <c r="AM64" i="4"/>
  <c r="AS64" i="4"/>
  <c r="AT64" i="4" s="1"/>
  <c r="BF60" i="4"/>
  <c r="AV60" i="4"/>
  <c r="BI60" i="4"/>
  <c r="BM60" i="4"/>
  <c r="AK60" i="4"/>
  <c r="AP60" i="4"/>
  <c r="AQ60" i="4" s="1"/>
  <c r="AH60" i="4"/>
  <c r="AI60" i="4" s="1"/>
  <c r="BH60" i="4"/>
  <c r="AM60" i="4"/>
  <c r="AS60" i="4"/>
  <c r="AT60" i="4" s="1"/>
  <c r="BF56" i="4"/>
  <c r="AV56" i="4"/>
  <c r="BI56" i="4"/>
  <c r="BM56" i="4"/>
  <c r="BH56" i="4"/>
  <c r="AK56" i="4"/>
  <c r="AP56" i="4"/>
  <c r="AQ56" i="4" s="1"/>
  <c r="AH56" i="4"/>
  <c r="AI56" i="4" s="1"/>
  <c r="AM56" i="4"/>
  <c r="AS56" i="4"/>
  <c r="AT56" i="4" s="1"/>
  <c r="BF52" i="4"/>
  <c r="AV52" i="4"/>
  <c r="BI52" i="4"/>
  <c r="BH52" i="4"/>
  <c r="BM52" i="4"/>
  <c r="AP52" i="4"/>
  <c r="AQ52" i="4" s="1"/>
  <c r="AH52" i="4"/>
  <c r="AI52" i="4" s="1"/>
  <c r="AM52" i="4"/>
  <c r="AK52" i="4"/>
  <c r="AS52" i="4"/>
  <c r="AT52" i="4" s="1"/>
  <c r="BF48" i="4"/>
  <c r="AV48" i="4"/>
  <c r="BI48" i="4"/>
  <c r="BH48" i="4"/>
  <c r="BM48" i="4"/>
  <c r="AP48" i="4"/>
  <c r="AQ48" i="4" s="1"/>
  <c r="AH48" i="4"/>
  <c r="AI48" i="4" s="1"/>
  <c r="AM48" i="4"/>
  <c r="AS48" i="4"/>
  <c r="AT48" i="4" s="1"/>
  <c r="AK48" i="4"/>
  <c r="BF44" i="4"/>
  <c r="AV44" i="4"/>
  <c r="BI44" i="4"/>
  <c r="BH44" i="4"/>
  <c r="BM44" i="4"/>
  <c r="AP44" i="4"/>
  <c r="AQ44" i="4" s="1"/>
  <c r="AH44" i="4"/>
  <c r="AI44" i="4" s="1"/>
  <c r="AM44" i="4"/>
  <c r="AS44" i="4"/>
  <c r="AT44" i="4" s="1"/>
  <c r="AK44" i="4"/>
  <c r="BF40" i="4"/>
  <c r="AV40" i="4"/>
  <c r="BI40" i="4"/>
  <c r="BH40" i="4"/>
  <c r="BM40" i="4"/>
  <c r="AM40" i="4"/>
  <c r="AK40" i="4"/>
  <c r="AH40" i="4"/>
  <c r="AI40" i="4" s="1"/>
  <c r="AS40" i="4"/>
  <c r="AT40" i="4" s="1"/>
  <c r="AP40" i="4"/>
  <c r="AQ40" i="4" s="1"/>
  <c r="BF36" i="4"/>
  <c r="AV36" i="4"/>
  <c r="BI36" i="4"/>
  <c r="BH36" i="4"/>
  <c r="BM36" i="4"/>
  <c r="AM36" i="4"/>
  <c r="AK36" i="4"/>
  <c r="AH36" i="4"/>
  <c r="AI36" i="4" s="1"/>
  <c r="AS36" i="4"/>
  <c r="AT36" i="4" s="1"/>
  <c r="AP36" i="4"/>
  <c r="AQ36" i="4" s="1"/>
  <c r="BF32" i="4"/>
  <c r="AV32" i="4"/>
  <c r="BI32" i="4"/>
  <c r="BH32" i="4"/>
  <c r="BM32" i="4"/>
  <c r="AM32" i="4"/>
  <c r="AK32" i="4"/>
  <c r="AH32" i="4"/>
  <c r="AI32" i="4" s="1"/>
  <c r="AP32" i="4"/>
  <c r="AQ32" i="4" s="1"/>
  <c r="AS32" i="4"/>
  <c r="AT32" i="4" s="1"/>
  <c r="BF28" i="4"/>
  <c r="AV28" i="4"/>
  <c r="BI28" i="4"/>
  <c r="BH28" i="4"/>
  <c r="BM28" i="4"/>
  <c r="AM28" i="4"/>
  <c r="AK28" i="4"/>
  <c r="AH28" i="4"/>
  <c r="AI28" i="4" s="1"/>
  <c r="AS28" i="4"/>
  <c r="AT28" i="4" s="1"/>
  <c r="AP28" i="4"/>
  <c r="AQ28" i="4" s="1"/>
  <c r="BF24" i="4"/>
  <c r="AV24" i="4"/>
  <c r="BI24" i="4"/>
  <c r="BH24" i="4"/>
  <c r="BM24" i="4"/>
  <c r="AM24" i="4"/>
  <c r="AK24" i="4"/>
  <c r="AP24" i="4"/>
  <c r="AQ24" i="4" s="1"/>
  <c r="AH24" i="4"/>
  <c r="AI24" i="4" s="1"/>
  <c r="AS24" i="4"/>
  <c r="AT24" i="4" s="1"/>
  <c r="BF20" i="4"/>
  <c r="AV20" i="4"/>
  <c r="BI20" i="4"/>
  <c r="BH20" i="4"/>
  <c r="BM20" i="4"/>
  <c r="AM20" i="4"/>
  <c r="AK20" i="4"/>
  <c r="AP20" i="4"/>
  <c r="AQ20" i="4" s="1"/>
  <c r="AS20" i="4"/>
  <c r="AT20" i="4" s="1"/>
  <c r="AH20" i="4"/>
  <c r="AI20" i="4" s="1"/>
  <c r="BF16" i="4"/>
  <c r="AV16" i="4"/>
  <c r="BI16" i="4"/>
  <c r="BH16" i="4"/>
  <c r="BM16" i="4"/>
  <c r="AM16" i="4"/>
  <c r="AK16" i="4"/>
  <c r="AP16" i="4"/>
  <c r="AQ16" i="4" s="1"/>
  <c r="AS16" i="4"/>
  <c r="AT16" i="4" s="1"/>
  <c r="AH16" i="4"/>
  <c r="AI16" i="4" s="1"/>
  <c r="BF12" i="4"/>
  <c r="AV12" i="4"/>
  <c r="BI12" i="4"/>
  <c r="BH12" i="4"/>
  <c r="BM12" i="4"/>
  <c r="AM12" i="4"/>
  <c r="AK12" i="4"/>
  <c r="AP12" i="4"/>
  <c r="AQ12" i="4" s="1"/>
  <c r="AS12" i="4"/>
  <c r="AT12" i="4" s="1"/>
  <c r="AH12" i="4"/>
  <c r="AI12" i="4" s="1"/>
  <c r="BF8" i="4"/>
  <c r="AV8" i="4"/>
  <c r="BI8" i="4"/>
  <c r="BH8" i="4"/>
  <c r="BM8" i="4"/>
  <c r="AM8" i="4"/>
  <c r="AK8" i="4"/>
  <c r="AP8" i="4"/>
  <c r="AQ8" i="4" s="1"/>
  <c r="AS8" i="4"/>
  <c r="AT8" i="4" s="1"/>
  <c r="AH8" i="4"/>
  <c r="AI8" i="4" s="1"/>
  <c r="J90" i="4"/>
  <c r="I92" i="4" s="1"/>
  <c r="BF4" i="4"/>
  <c r="AS4" i="4"/>
  <c r="AT4" i="4" s="1"/>
  <c r="BI4" i="4"/>
  <c r="BH4" i="4"/>
  <c r="BM4" i="4"/>
  <c r="AM4" i="4"/>
  <c r="AP4" i="4"/>
  <c r="AQ4" i="4" s="1"/>
  <c r="AV4" i="4"/>
  <c r="AH4" i="4"/>
  <c r="AI4" i="4" s="1"/>
  <c r="AK4" i="4"/>
  <c r="M49" i="4"/>
  <c r="M65" i="4"/>
  <c r="L74" i="4"/>
  <c r="M78" i="4"/>
  <c r="M82" i="4"/>
  <c r="L72" i="4"/>
  <c r="L80" i="4"/>
  <c r="L40" i="4"/>
  <c r="M40" i="4"/>
  <c r="BO40" i="4"/>
  <c r="AN40" i="4"/>
  <c r="AW40" i="4"/>
  <c r="AL40" i="4"/>
  <c r="BO64" i="4"/>
  <c r="L64" i="4"/>
  <c r="M64" i="4"/>
  <c r="AN64" i="4"/>
  <c r="AW64" i="4"/>
  <c r="AL64" i="4"/>
  <c r="L10" i="4"/>
  <c r="BO10" i="4"/>
  <c r="M10" i="4"/>
  <c r="AW10" i="4"/>
  <c r="AN10" i="4"/>
  <c r="AL10" i="4"/>
  <c r="M33" i="4"/>
  <c r="BO33" i="4"/>
  <c r="L33" i="4"/>
  <c r="AW33" i="4"/>
  <c r="AN33" i="4"/>
  <c r="AL33" i="4"/>
  <c r="L57" i="4"/>
  <c r="BO57" i="4"/>
  <c r="AW57" i="4"/>
  <c r="AN57" i="4"/>
  <c r="AL57" i="4"/>
  <c r="BO81" i="4"/>
  <c r="AW81" i="4"/>
  <c r="AN81" i="4"/>
  <c r="AL81" i="4"/>
  <c r="BF77" i="4"/>
  <c r="BI77" i="4"/>
  <c r="BH77" i="4"/>
  <c r="BM77" i="4"/>
  <c r="AM77" i="4"/>
  <c r="AK77" i="4"/>
  <c r="AP77" i="4"/>
  <c r="AQ77" i="4" s="1"/>
  <c r="AH77" i="4"/>
  <c r="AI77" i="4" s="1"/>
  <c r="AS77" i="4"/>
  <c r="AT77" i="4" s="1"/>
  <c r="AV77" i="4"/>
  <c r="BF65" i="4"/>
  <c r="BH65" i="4"/>
  <c r="BM65" i="4"/>
  <c r="AM65" i="4"/>
  <c r="AK65" i="4"/>
  <c r="AP65" i="4"/>
  <c r="AQ65" i="4" s="1"/>
  <c r="AH65" i="4"/>
  <c r="AI65" i="4" s="1"/>
  <c r="BI65" i="4"/>
  <c r="AV65" i="4"/>
  <c r="AS65" i="4"/>
  <c r="AT65" i="4" s="1"/>
  <c r="BF61" i="4"/>
  <c r="BH61" i="4"/>
  <c r="BM61" i="4"/>
  <c r="BI61" i="4"/>
  <c r="AV61" i="4"/>
  <c r="AM61" i="4"/>
  <c r="AK61" i="4"/>
  <c r="AP61" i="4"/>
  <c r="AQ61" i="4" s="1"/>
  <c r="AH61" i="4"/>
  <c r="AI61" i="4" s="1"/>
  <c r="AS61" i="4"/>
  <c r="AT61" i="4" s="1"/>
  <c r="BF49" i="4"/>
  <c r="BI49" i="4"/>
  <c r="BM49" i="4"/>
  <c r="BH49" i="4"/>
  <c r="AM49" i="4"/>
  <c r="AP49" i="4"/>
  <c r="AQ49" i="4" s="1"/>
  <c r="AH49" i="4"/>
  <c r="AI49" i="4" s="1"/>
  <c r="AV49" i="4"/>
  <c r="AS49" i="4"/>
  <c r="AT49" i="4" s="1"/>
  <c r="AK49" i="4"/>
  <c r="BF37" i="4"/>
  <c r="BI37" i="4"/>
  <c r="BM37" i="4"/>
  <c r="BH37" i="4"/>
  <c r="AV37" i="4"/>
  <c r="AM37" i="4"/>
  <c r="AK37" i="4"/>
  <c r="AH37" i="4"/>
  <c r="AI37" i="4" s="1"/>
  <c r="AS37" i="4"/>
  <c r="AT37" i="4" s="1"/>
  <c r="AP37" i="4"/>
  <c r="AQ37" i="4" s="1"/>
  <c r="BF25" i="4"/>
  <c r="BI25" i="4"/>
  <c r="BM25" i="4"/>
  <c r="BH25" i="4"/>
  <c r="AM25" i="4"/>
  <c r="AV25" i="4"/>
  <c r="AK25" i="4"/>
  <c r="AP25" i="4"/>
  <c r="AQ25" i="4" s="1"/>
  <c r="AS25" i="4"/>
  <c r="AT25" i="4" s="1"/>
  <c r="AH25" i="4"/>
  <c r="AI25" i="4" s="1"/>
  <c r="BF13" i="4"/>
  <c r="BI13" i="4"/>
  <c r="BM13" i="4"/>
  <c r="BH13" i="4"/>
  <c r="AV13" i="4"/>
  <c r="AM13" i="4"/>
  <c r="AK13" i="4"/>
  <c r="AP13" i="4"/>
  <c r="AQ13" i="4" s="1"/>
  <c r="AS13" i="4"/>
  <c r="AT13" i="4" s="1"/>
  <c r="AH13" i="4"/>
  <c r="AI13" i="4" s="1"/>
  <c r="K9" i="4"/>
  <c r="BO52" i="4"/>
  <c r="L52" i="4"/>
  <c r="M52" i="4"/>
  <c r="AW52" i="4"/>
  <c r="AN52" i="4"/>
  <c r="AL52" i="4"/>
  <c r="BO68" i="4"/>
  <c r="AW68" i="4"/>
  <c r="AN68" i="4"/>
  <c r="AL68" i="4"/>
  <c r="BO76" i="4"/>
  <c r="AN76" i="4"/>
  <c r="AL76" i="4"/>
  <c r="AW76" i="4"/>
  <c r="BO84" i="4"/>
  <c r="AW84" i="4"/>
  <c r="AN84" i="4"/>
  <c r="AL84" i="4"/>
  <c r="M6" i="4"/>
  <c r="BO6" i="4"/>
  <c r="AW6" i="4"/>
  <c r="L6" i="4"/>
  <c r="AN6" i="4"/>
  <c r="AL6" i="4"/>
  <c r="BO14" i="4"/>
  <c r="L14" i="4"/>
  <c r="M14" i="4"/>
  <c r="AW14" i="4"/>
  <c r="AN14" i="4"/>
  <c r="AL14" i="4"/>
  <c r="M22" i="4"/>
  <c r="BO22" i="4"/>
  <c r="AW22" i="4"/>
  <c r="AN22" i="4"/>
  <c r="L22" i="4"/>
  <c r="AL22" i="4"/>
  <c r="K37" i="4"/>
  <c r="K45" i="4"/>
  <c r="K53" i="4"/>
  <c r="K61" i="4"/>
  <c r="K69" i="4"/>
  <c r="K77" i="4"/>
  <c r="K85" i="4"/>
  <c r="BF83" i="4"/>
  <c r="BI83" i="4"/>
  <c r="BH83" i="4"/>
  <c r="AV83" i="4"/>
  <c r="AM83" i="4"/>
  <c r="AK83" i="4"/>
  <c r="AP83" i="4"/>
  <c r="AQ83" i="4" s="1"/>
  <c r="AH83" i="4"/>
  <c r="AI83" i="4" s="1"/>
  <c r="BM83" i="4"/>
  <c r="AS83" i="4"/>
  <c r="AT83" i="4" s="1"/>
  <c r="BF79" i="4"/>
  <c r="BI79" i="4"/>
  <c r="BH79" i="4"/>
  <c r="AV79" i="4"/>
  <c r="AM79" i="4"/>
  <c r="AK79" i="4"/>
  <c r="AP79" i="4"/>
  <c r="AQ79" i="4" s="1"/>
  <c r="AH79" i="4"/>
  <c r="AI79" i="4" s="1"/>
  <c r="BM79" i="4"/>
  <c r="AS79" i="4"/>
  <c r="AT79" i="4" s="1"/>
  <c r="BF75" i="4"/>
  <c r="BI75" i="4"/>
  <c r="AV75" i="4"/>
  <c r="BH75" i="4"/>
  <c r="BM75" i="4"/>
  <c r="AM75" i="4"/>
  <c r="AK75" i="4"/>
  <c r="AP75" i="4"/>
  <c r="AQ75" i="4" s="1"/>
  <c r="AH75" i="4"/>
  <c r="AI75" i="4" s="1"/>
  <c r="AS75" i="4"/>
  <c r="AT75" i="4" s="1"/>
  <c r="BF71" i="4"/>
  <c r="BI71" i="4"/>
  <c r="AV71" i="4"/>
  <c r="BH71" i="4"/>
  <c r="AM71" i="4"/>
  <c r="AK71" i="4"/>
  <c r="BM71" i="4"/>
  <c r="AP71" i="4"/>
  <c r="AQ71" i="4" s="1"/>
  <c r="AH71" i="4"/>
  <c r="AI71" i="4" s="1"/>
  <c r="AS71" i="4"/>
  <c r="AT71" i="4" s="1"/>
  <c r="BF67" i="4"/>
  <c r="BI67" i="4"/>
  <c r="AV67" i="4"/>
  <c r="BH67" i="4"/>
  <c r="AM67" i="4"/>
  <c r="AK67" i="4"/>
  <c r="AP67" i="4"/>
  <c r="AQ67" i="4" s="1"/>
  <c r="AH67" i="4"/>
  <c r="AI67" i="4" s="1"/>
  <c r="BM67" i="4"/>
  <c r="AS67" i="4"/>
  <c r="AT67" i="4" s="1"/>
  <c r="BF63" i="4"/>
  <c r="BI63" i="4"/>
  <c r="AV63" i="4"/>
  <c r="BH63" i="4"/>
  <c r="AM63" i="4"/>
  <c r="AK63" i="4"/>
  <c r="AP63" i="4"/>
  <c r="AQ63" i="4" s="1"/>
  <c r="AH63" i="4"/>
  <c r="AI63" i="4" s="1"/>
  <c r="AS63" i="4"/>
  <c r="AT63" i="4" s="1"/>
  <c r="BM63" i="4"/>
  <c r="BF59" i="4"/>
  <c r="BI59" i="4"/>
  <c r="AV59" i="4"/>
  <c r="BH59" i="4"/>
  <c r="BM59" i="4"/>
  <c r="AM59" i="4"/>
  <c r="AK59" i="4"/>
  <c r="AP59" i="4"/>
  <c r="AQ59" i="4" s="1"/>
  <c r="AH59" i="4"/>
  <c r="AI59" i="4" s="1"/>
  <c r="AS59" i="4"/>
  <c r="AT59" i="4" s="1"/>
  <c r="BF55" i="4"/>
  <c r="BI55" i="4"/>
  <c r="AV55" i="4"/>
  <c r="BH55" i="4"/>
  <c r="AM55" i="4"/>
  <c r="AK55" i="4"/>
  <c r="BM55" i="4"/>
  <c r="AP55" i="4"/>
  <c r="AQ55" i="4" s="1"/>
  <c r="AH55" i="4"/>
  <c r="AI55" i="4" s="1"/>
  <c r="AS55" i="4"/>
  <c r="AT55" i="4" s="1"/>
  <c r="BF51" i="4"/>
  <c r="BI51" i="4"/>
  <c r="AV51" i="4"/>
  <c r="BH51" i="4"/>
  <c r="AM51" i="4"/>
  <c r="AP51" i="4"/>
  <c r="AQ51" i="4" s="1"/>
  <c r="AH51" i="4"/>
  <c r="AI51" i="4" s="1"/>
  <c r="BM51" i="4"/>
  <c r="AS51" i="4"/>
  <c r="AT51" i="4" s="1"/>
  <c r="AK51" i="4"/>
  <c r="BF47" i="4"/>
  <c r="BI47" i="4"/>
  <c r="AV47" i="4"/>
  <c r="BH47" i="4"/>
  <c r="AM47" i="4"/>
  <c r="AP47" i="4"/>
  <c r="AQ47" i="4" s="1"/>
  <c r="AH47" i="4"/>
  <c r="AI47" i="4" s="1"/>
  <c r="BM47" i="4"/>
  <c r="AS47" i="4"/>
  <c r="AT47" i="4" s="1"/>
  <c r="AK47" i="4"/>
  <c r="BF43" i="4"/>
  <c r="BI43" i="4"/>
  <c r="AV43" i="4"/>
  <c r="BH43" i="4"/>
  <c r="BM43" i="4"/>
  <c r="AM43" i="4"/>
  <c r="AP43" i="4"/>
  <c r="AQ43" i="4" s="1"/>
  <c r="AH43" i="4"/>
  <c r="AI43" i="4" s="1"/>
  <c r="AS43" i="4"/>
  <c r="AT43" i="4" s="1"/>
  <c r="AK43" i="4"/>
  <c r="BF39" i="4"/>
  <c r="BI39" i="4"/>
  <c r="AV39" i="4"/>
  <c r="BH39" i="4"/>
  <c r="AM39" i="4"/>
  <c r="BM39" i="4"/>
  <c r="AK39" i="4"/>
  <c r="AH39" i="4"/>
  <c r="AI39" i="4" s="1"/>
  <c r="AP39" i="4"/>
  <c r="AQ39" i="4" s="1"/>
  <c r="AS39" i="4"/>
  <c r="AT39" i="4" s="1"/>
  <c r="BF35" i="4"/>
  <c r="BI35" i="4"/>
  <c r="AV35" i="4"/>
  <c r="BH35" i="4"/>
  <c r="AM35" i="4"/>
  <c r="BM35" i="4"/>
  <c r="AK35" i="4"/>
  <c r="AH35" i="4"/>
  <c r="AI35" i="4" s="1"/>
  <c r="AS35" i="4"/>
  <c r="AT35" i="4" s="1"/>
  <c r="AP35" i="4"/>
  <c r="AQ35" i="4" s="1"/>
  <c r="BF31" i="4"/>
  <c r="BI31" i="4"/>
  <c r="AV31" i="4"/>
  <c r="BH31" i="4"/>
  <c r="AM31" i="4"/>
  <c r="AK31" i="4"/>
  <c r="AH31" i="4"/>
  <c r="AI31" i="4" s="1"/>
  <c r="BM31" i="4"/>
  <c r="AS31" i="4"/>
  <c r="AT31" i="4" s="1"/>
  <c r="AP31" i="4"/>
  <c r="AQ31" i="4" s="1"/>
  <c r="BF27" i="4"/>
  <c r="BI27" i="4"/>
  <c r="AV27" i="4"/>
  <c r="BH27" i="4"/>
  <c r="BM27" i="4"/>
  <c r="AM27" i="4"/>
  <c r="AK27" i="4"/>
  <c r="AH27" i="4"/>
  <c r="AI27" i="4" s="1"/>
  <c r="AS27" i="4"/>
  <c r="AT27" i="4" s="1"/>
  <c r="AP27" i="4"/>
  <c r="AQ27" i="4" s="1"/>
  <c r="BF23" i="4"/>
  <c r="BI23" i="4"/>
  <c r="AV23" i="4"/>
  <c r="BH23" i="4"/>
  <c r="AM23" i="4"/>
  <c r="BM23" i="4"/>
  <c r="AK23" i="4"/>
  <c r="AP23" i="4"/>
  <c r="AQ23" i="4" s="1"/>
  <c r="AH23" i="4"/>
  <c r="AI23" i="4" s="1"/>
  <c r="AS23" i="4"/>
  <c r="AT23" i="4" s="1"/>
  <c r="BF19" i="4"/>
  <c r="BI19" i="4"/>
  <c r="AV19" i="4"/>
  <c r="BH19" i="4"/>
  <c r="AM19" i="4"/>
  <c r="BM19" i="4"/>
  <c r="AK19" i="4"/>
  <c r="AH19" i="4"/>
  <c r="AI19" i="4" s="1"/>
  <c r="AS19" i="4"/>
  <c r="AT19" i="4" s="1"/>
  <c r="AP19" i="4"/>
  <c r="AQ19" i="4" s="1"/>
  <c r="BF15" i="4"/>
  <c r="BI15" i="4"/>
  <c r="AV15" i="4"/>
  <c r="BH15" i="4"/>
  <c r="AM15" i="4"/>
  <c r="BM15" i="4"/>
  <c r="AK15" i="4"/>
  <c r="AP15" i="4"/>
  <c r="AQ15" i="4" s="1"/>
  <c r="AH15" i="4"/>
  <c r="AI15" i="4" s="1"/>
  <c r="AS15" i="4"/>
  <c r="AT15" i="4" s="1"/>
  <c r="BF11" i="4"/>
  <c r="BI11" i="4"/>
  <c r="AV11" i="4"/>
  <c r="BH11" i="4"/>
  <c r="BM11" i="4"/>
  <c r="AM11" i="4"/>
  <c r="AK11" i="4"/>
  <c r="AP11" i="4"/>
  <c r="AQ11" i="4" s="1"/>
  <c r="AH11" i="4"/>
  <c r="AI11" i="4" s="1"/>
  <c r="AS11" i="4"/>
  <c r="AT11" i="4" s="1"/>
  <c r="BF7" i="4"/>
  <c r="BI7" i="4"/>
  <c r="AV7" i="4"/>
  <c r="BH7" i="4"/>
  <c r="AM7" i="4"/>
  <c r="BM7" i="4"/>
  <c r="AK7" i="4"/>
  <c r="AP7" i="4"/>
  <c r="AQ7" i="4" s="1"/>
  <c r="AH7" i="4"/>
  <c r="AI7" i="4" s="1"/>
  <c r="AS7" i="4"/>
  <c r="AT7" i="4" s="1"/>
  <c r="K13" i="4"/>
  <c r="K21" i="4"/>
  <c r="L43" i="4"/>
  <c r="L51" i="4"/>
  <c r="M81" i="4"/>
  <c r="M68" i="4"/>
  <c r="L82" i="4"/>
  <c r="M66" i="4"/>
  <c r="L84" i="4"/>
  <c r="L48" i="4"/>
  <c r="M48" i="4"/>
  <c r="BO48" i="4"/>
  <c r="AN48" i="4"/>
  <c r="AW48" i="4"/>
  <c r="AL48" i="4"/>
  <c r="BO72" i="4"/>
  <c r="AW72" i="4"/>
  <c r="AN72" i="4"/>
  <c r="AL72" i="4"/>
  <c r="BO18" i="4"/>
  <c r="L18" i="4"/>
  <c r="M18" i="4"/>
  <c r="AW18" i="4"/>
  <c r="AN18" i="4"/>
  <c r="AL18" i="4"/>
  <c r="M41" i="4"/>
  <c r="L41" i="4"/>
  <c r="BO41" i="4"/>
  <c r="AW41" i="4"/>
  <c r="AN41" i="4"/>
  <c r="AL41" i="4"/>
  <c r="L73" i="4"/>
  <c r="BO73" i="4"/>
  <c r="AW73" i="4"/>
  <c r="AN73" i="4"/>
  <c r="AL73" i="4"/>
  <c r="BF81" i="4"/>
  <c r="BI81" i="4"/>
  <c r="BH81" i="4"/>
  <c r="BM81" i="4"/>
  <c r="AM81" i="4"/>
  <c r="AK81" i="4"/>
  <c r="AP81" i="4"/>
  <c r="AQ81" i="4" s="1"/>
  <c r="AH81" i="4"/>
  <c r="AI81" i="4" s="1"/>
  <c r="AV81" i="4"/>
  <c r="AS81" i="4"/>
  <c r="AT81" i="4" s="1"/>
  <c r="BF73" i="4"/>
  <c r="BH73" i="4"/>
  <c r="BM73" i="4"/>
  <c r="AV73" i="4"/>
  <c r="AM73" i="4"/>
  <c r="AK73" i="4"/>
  <c r="AP73" i="4"/>
  <c r="AQ73" i="4" s="1"/>
  <c r="AH73" i="4"/>
  <c r="AI73" i="4" s="1"/>
  <c r="BI73" i="4"/>
  <c r="AS73" i="4"/>
  <c r="AT73" i="4" s="1"/>
  <c r="BF57" i="4"/>
  <c r="BH57" i="4"/>
  <c r="BM57" i="4"/>
  <c r="AM57" i="4"/>
  <c r="AK57" i="4"/>
  <c r="AP57" i="4"/>
  <c r="AQ57" i="4" s="1"/>
  <c r="AH57" i="4"/>
  <c r="AI57" i="4" s="1"/>
  <c r="BI57" i="4"/>
  <c r="AV57" i="4"/>
  <c r="AS57" i="4"/>
  <c r="AT57" i="4" s="1"/>
  <c r="BF41" i="4"/>
  <c r="BI41" i="4"/>
  <c r="BM41" i="4"/>
  <c r="BH41" i="4"/>
  <c r="AM41" i="4"/>
  <c r="AV41" i="4"/>
  <c r="AK41" i="4"/>
  <c r="AH41" i="4"/>
  <c r="AI41" i="4" s="1"/>
  <c r="AS41" i="4"/>
  <c r="AT41" i="4" s="1"/>
  <c r="AP41" i="4"/>
  <c r="AQ41" i="4" s="1"/>
  <c r="BF29" i="4"/>
  <c r="BI29" i="4"/>
  <c r="BM29" i="4"/>
  <c r="BH29" i="4"/>
  <c r="AV29" i="4"/>
  <c r="AM29" i="4"/>
  <c r="AK29" i="4"/>
  <c r="AH29" i="4"/>
  <c r="AI29" i="4" s="1"/>
  <c r="AS29" i="4"/>
  <c r="AT29" i="4" s="1"/>
  <c r="AP29" i="4"/>
  <c r="AQ29" i="4" s="1"/>
  <c r="BF17" i="4"/>
  <c r="BI17" i="4"/>
  <c r="BM17" i="4"/>
  <c r="BH17" i="4"/>
  <c r="AM17" i="4"/>
  <c r="AV17" i="4"/>
  <c r="AK17" i="4"/>
  <c r="AP17" i="4"/>
  <c r="AQ17" i="4" s="1"/>
  <c r="AH17" i="4"/>
  <c r="AI17" i="4" s="1"/>
  <c r="AS17" i="4"/>
  <c r="AT17" i="4" s="1"/>
  <c r="BF5" i="4"/>
  <c r="BI5" i="4"/>
  <c r="BM5" i="4"/>
  <c r="BH5" i="4"/>
  <c r="AV5" i="4"/>
  <c r="AM5" i="4"/>
  <c r="AK5" i="4"/>
  <c r="AP5" i="4"/>
  <c r="AQ5" i="4" s="1"/>
  <c r="AH5" i="4"/>
  <c r="AI5" i="4" s="1"/>
  <c r="AS5" i="4"/>
  <c r="AT5" i="4" s="1"/>
  <c r="M80" i="4"/>
  <c r="L36" i="4"/>
  <c r="M36" i="4"/>
  <c r="BO36" i="4"/>
  <c r="AW36" i="4"/>
  <c r="AN36" i="4"/>
  <c r="AL36" i="4"/>
  <c r="BO44" i="4"/>
  <c r="M44" i="4"/>
  <c r="AW44" i="4"/>
  <c r="L44" i="4"/>
  <c r="AN44" i="4"/>
  <c r="AL44" i="4"/>
  <c r="BO60" i="4"/>
  <c r="L60" i="4"/>
  <c r="M60" i="4"/>
  <c r="AW60" i="4"/>
  <c r="AN60" i="4"/>
  <c r="AL60" i="4"/>
  <c r="BO30" i="4"/>
  <c r="L30" i="4"/>
  <c r="M30" i="4"/>
  <c r="AW30" i="4"/>
  <c r="AN30" i="4"/>
  <c r="AL30" i="4"/>
  <c r="M38" i="4"/>
  <c r="BO38" i="4"/>
  <c r="L38" i="4"/>
  <c r="AW38" i="4"/>
  <c r="AN38" i="4"/>
  <c r="AL38" i="4"/>
  <c r="BO46" i="4"/>
  <c r="L46" i="4"/>
  <c r="M46" i="4"/>
  <c r="AW46" i="4"/>
  <c r="AN46" i="4"/>
  <c r="AL46" i="4"/>
  <c r="M54" i="4"/>
  <c r="BO54" i="4"/>
  <c r="L54" i="4"/>
  <c r="AW54" i="4"/>
  <c r="AN54" i="4"/>
  <c r="AL54" i="4"/>
  <c r="L62" i="4"/>
  <c r="M62" i="4"/>
  <c r="AW62" i="4"/>
  <c r="BO62" i="4"/>
  <c r="AN62" i="4"/>
  <c r="AL62" i="4"/>
  <c r="BO70" i="4"/>
  <c r="AW70" i="4"/>
  <c r="AN70" i="4"/>
  <c r="AL70" i="4"/>
  <c r="BO78" i="4"/>
  <c r="AW78" i="4"/>
  <c r="AN78" i="4"/>
  <c r="AL78" i="4"/>
  <c r="AU90" i="4"/>
  <c r="AR90" i="4"/>
  <c r="AJ90" i="4"/>
  <c r="AO90" i="4"/>
  <c r="BK90" i="4"/>
  <c r="AG90" i="4"/>
  <c r="L8" i="4"/>
  <c r="M8" i="4"/>
  <c r="BO8" i="4"/>
  <c r="AN8" i="4"/>
  <c r="AW8" i="4"/>
  <c r="AL8" i="4"/>
  <c r="L16" i="4"/>
  <c r="M16" i="4"/>
  <c r="BO16" i="4"/>
  <c r="AN16" i="4"/>
  <c r="AW16" i="4"/>
  <c r="AL16" i="4"/>
  <c r="L24" i="4"/>
  <c r="M24" i="4"/>
  <c r="BO24" i="4"/>
  <c r="AN24" i="4"/>
  <c r="AW24" i="4"/>
  <c r="AL24" i="4"/>
  <c r="M31" i="4"/>
  <c r="AW31" i="4"/>
  <c r="BO31" i="4"/>
  <c r="AN31" i="4"/>
  <c r="AL31" i="4"/>
  <c r="BO39" i="4"/>
  <c r="AW39" i="4"/>
  <c r="M39" i="4"/>
  <c r="AL39" i="4"/>
  <c r="AN39" i="4"/>
  <c r="M47" i="4"/>
  <c r="AW47" i="4"/>
  <c r="BO47" i="4"/>
  <c r="AL47" i="4"/>
  <c r="AN47" i="4"/>
  <c r="K55" i="4"/>
  <c r="K63" i="4"/>
  <c r="K71" i="4"/>
  <c r="K79" i="4"/>
  <c r="BF82" i="4"/>
  <c r="BI82" i="4"/>
  <c r="BM82" i="4"/>
  <c r="AV82" i="4"/>
  <c r="AK82" i="4"/>
  <c r="BH82" i="4"/>
  <c r="AP82" i="4"/>
  <c r="AQ82" i="4" s="1"/>
  <c r="AH82" i="4"/>
  <c r="AI82" i="4" s="1"/>
  <c r="AM82" i="4"/>
  <c r="AS82" i="4"/>
  <c r="AT82" i="4" s="1"/>
  <c r="BF78" i="4"/>
  <c r="BI78" i="4"/>
  <c r="BM78" i="4"/>
  <c r="AV78" i="4"/>
  <c r="AK78" i="4"/>
  <c r="AP78" i="4"/>
  <c r="AQ78" i="4" s="1"/>
  <c r="AH78" i="4"/>
  <c r="AI78" i="4" s="1"/>
  <c r="AM78" i="4"/>
  <c r="BH78" i="4"/>
  <c r="AS78" i="4"/>
  <c r="AT78" i="4" s="1"/>
  <c r="BF74" i="4"/>
  <c r="BI74" i="4"/>
  <c r="BM74" i="4"/>
  <c r="BH74" i="4"/>
  <c r="AV74" i="4"/>
  <c r="AK74" i="4"/>
  <c r="AP74" i="4"/>
  <c r="AQ74" i="4" s="1"/>
  <c r="AH74" i="4"/>
  <c r="AI74" i="4" s="1"/>
  <c r="AM74" i="4"/>
  <c r="AS74" i="4"/>
  <c r="AT74" i="4" s="1"/>
  <c r="BF70" i="4"/>
  <c r="BI70" i="4"/>
  <c r="BM70" i="4"/>
  <c r="BH70" i="4"/>
  <c r="AV70" i="4"/>
  <c r="AK70" i="4"/>
  <c r="AP70" i="4"/>
  <c r="AQ70" i="4" s="1"/>
  <c r="AH70" i="4"/>
  <c r="AI70" i="4" s="1"/>
  <c r="AM70" i="4"/>
  <c r="AS70" i="4"/>
  <c r="AT70" i="4" s="1"/>
  <c r="BF66" i="4"/>
  <c r="BI66" i="4"/>
  <c r="BM66" i="4"/>
  <c r="BH66" i="4"/>
  <c r="AV66" i="4"/>
  <c r="AK66" i="4"/>
  <c r="AP66" i="4"/>
  <c r="AQ66" i="4" s="1"/>
  <c r="AH66" i="4"/>
  <c r="AI66" i="4" s="1"/>
  <c r="AM66" i="4"/>
  <c r="AS66" i="4"/>
  <c r="AT66" i="4" s="1"/>
  <c r="BF62" i="4"/>
  <c r="BI62" i="4"/>
  <c r="BM62" i="4"/>
  <c r="BH62" i="4"/>
  <c r="AV62" i="4"/>
  <c r="AK62" i="4"/>
  <c r="AP62" i="4"/>
  <c r="AQ62" i="4" s="1"/>
  <c r="AH62" i="4"/>
  <c r="AI62" i="4" s="1"/>
  <c r="AM62" i="4"/>
  <c r="AS62" i="4"/>
  <c r="AT62" i="4" s="1"/>
  <c r="BF58" i="4"/>
  <c r="BI58" i="4"/>
  <c r="BM58" i="4"/>
  <c r="BH58" i="4"/>
  <c r="AV58" i="4"/>
  <c r="AK58" i="4"/>
  <c r="AP58" i="4"/>
  <c r="AQ58" i="4" s="1"/>
  <c r="AH58" i="4"/>
  <c r="AI58" i="4" s="1"/>
  <c r="AM58" i="4"/>
  <c r="AS58" i="4"/>
  <c r="AT58" i="4" s="1"/>
  <c r="BF54" i="4"/>
  <c r="BM54" i="4"/>
  <c r="BI54" i="4"/>
  <c r="BH54" i="4"/>
  <c r="AV54" i="4"/>
  <c r="AK54" i="4"/>
  <c r="AP54" i="4"/>
  <c r="AQ54" i="4" s="1"/>
  <c r="AH54" i="4"/>
  <c r="AI54" i="4" s="1"/>
  <c r="AM54" i="4"/>
  <c r="AS54" i="4"/>
  <c r="AT54" i="4" s="1"/>
  <c r="BF50" i="4"/>
  <c r="BM50" i="4"/>
  <c r="BI50" i="4"/>
  <c r="BH50" i="4"/>
  <c r="AV50" i="4"/>
  <c r="AP50" i="4"/>
  <c r="AQ50" i="4" s="1"/>
  <c r="AH50" i="4"/>
  <c r="AI50" i="4" s="1"/>
  <c r="AM50" i="4"/>
  <c r="AS50" i="4"/>
  <c r="AT50" i="4" s="1"/>
  <c r="AK50" i="4"/>
  <c r="BF46" i="4"/>
  <c r="BM46" i="4"/>
  <c r="BI46" i="4"/>
  <c r="BH46" i="4"/>
  <c r="AV46" i="4"/>
  <c r="AP46" i="4"/>
  <c r="AQ46" i="4" s="1"/>
  <c r="AH46" i="4"/>
  <c r="AI46" i="4" s="1"/>
  <c r="AM46" i="4"/>
  <c r="AS46" i="4"/>
  <c r="AT46" i="4" s="1"/>
  <c r="AK46" i="4"/>
  <c r="BF42" i="4"/>
  <c r="BM42" i="4"/>
  <c r="BI42" i="4"/>
  <c r="BH42" i="4"/>
  <c r="AV42" i="4"/>
  <c r="AP42" i="4"/>
  <c r="AQ42" i="4" s="1"/>
  <c r="AM42" i="4"/>
  <c r="AS42" i="4"/>
  <c r="AT42" i="4" s="1"/>
  <c r="AK42" i="4"/>
  <c r="AH42" i="4"/>
  <c r="AI42" i="4" s="1"/>
  <c r="BF38" i="4"/>
  <c r="BM38" i="4"/>
  <c r="BI38" i="4"/>
  <c r="BH38" i="4"/>
  <c r="AV38" i="4"/>
  <c r="AM38" i="4"/>
  <c r="AK38" i="4"/>
  <c r="AH38" i="4"/>
  <c r="AI38" i="4" s="1"/>
  <c r="AP38" i="4"/>
  <c r="AQ38" i="4" s="1"/>
  <c r="AS38" i="4"/>
  <c r="AT38" i="4" s="1"/>
  <c r="BF34" i="4"/>
  <c r="BM34" i="4"/>
  <c r="BI34" i="4"/>
  <c r="BH34" i="4"/>
  <c r="AV34" i="4"/>
  <c r="AM34" i="4"/>
  <c r="AK34" i="4"/>
  <c r="AH34" i="4"/>
  <c r="AI34" i="4" s="1"/>
  <c r="AP34" i="4"/>
  <c r="AQ34" i="4" s="1"/>
  <c r="AS34" i="4"/>
  <c r="AT34" i="4" s="1"/>
  <c r="BF30" i="4"/>
  <c r="BM30" i="4"/>
  <c r="BI30" i="4"/>
  <c r="BH30" i="4"/>
  <c r="AV30" i="4"/>
  <c r="AM30" i="4"/>
  <c r="AK30" i="4"/>
  <c r="AH30" i="4"/>
  <c r="AI30" i="4" s="1"/>
  <c r="AS30" i="4"/>
  <c r="AT30" i="4" s="1"/>
  <c r="AP30" i="4"/>
  <c r="AQ30" i="4" s="1"/>
  <c r="BF26" i="4"/>
  <c r="BM26" i="4"/>
  <c r="BI26" i="4"/>
  <c r="BH26" i="4"/>
  <c r="AV26" i="4"/>
  <c r="AM26" i="4"/>
  <c r="AK26" i="4"/>
  <c r="AH26" i="4"/>
  <c r="AI26" i="4" s="1"/>
  <c r="AS26" i="4"/>
  <c r="AT26" i="4" s="1"/>
  <c r="AP26" i="4"/>
  <c r="AQ26" i="4" s="1"/>
  <c r="BF22" i="4"/>
  <c r="BM22" i="4"/>
  <c r="BI22" i="4"/>
  <c r="BH22" i="4"/>
  <c r="AV22" i="4"/>
  <c r="AM22" i="4"/>
  <c r="AK22" i="4"/>
  <c r="AP22" i="4"/>
  <c r="AQ22" i="4" s="1"/>
  <c r="AH22" i="4"/>
  <c r="AI22" i="4" s="1"/>
  <c r="AS22" i="4"/>
  <c r="AT22" i="4" s="1"/>
  <c r="BF18" i="4"/>
  <c r="BM18" i="4"/>
  <c r="BI18" i="4"/>
  <c r="BH18" i="4"/>
  <c r="AV18" i="4"/>
  <c r="AM18" i="4"/>
  <c r="AK18" i="4"/>
  <c r="AH18" i="4"/>
  <c r="AI18" i="4" s="1"/>
  <c r="AS18" i="4"/>
  <c r="AT18" i="4" s="1"/>
  <c r="AP18" i="4"/>
  <c r="AQ18" i="4" s="1"/>
  <c r="BF14" i="4"/>
  <c r="BM14" i="4"/>
  <c r="BI14" i="4"/>
  <c r="BH14" i="4"/>
  <c r="AV14" i="4"/>
  <c r="AM14" i="4"/>
  <c r="AK14" i="4"/>
  <c r="AP14" i="4"/>
  <c r="AQ14" i="4" s="1"/>
  <c r="AS14" i="4"/>
  <c r="AT14" i="4" s="1"/>
  <c r="AH14" i="4"/>
  <c r="AI14" i="4" s="1"/>
  <c r="BF10" i="4"/>
  <c r="BM10" i="4"/>
  <c r="BI10" i="4"/>
  <c r="BH10" i="4"/>
  <c r="AV10" i="4"/>
  <c r="AM10" i="4"/>
  <c r="AK10" i="4"/>
  <c r="AP10" i="4"/>
  <c r="AQ10" i="4" s="1"/>
  <c r="AS10" i="4"/>
  <c r="AT10" i="4" s="1"/>
  <c r="AH10" i="4"/>
  <c r="AI10" i="4" s="1"/>
  <c r="BF6" i="4"/>
  <c r="BM6" i="4"/>
  <c r="BI6" i="4"/>
  <c r="BH6" i="4"/>
  <c r="AV6" i="4"/>
  <c r="AM6" i="4"/>
  <c r="AK6" i="4"/>
  <c r="AP6" i="4"/>
  <c r="AQ6" i="4" s="1"/>
  <c r="AH6" i="4"/>
  <c r="AI6" i="4" s="1"/>
  <c r="AS6" i="4"/>
  <c r="AT6" i="4" s="1"/>
  <c r="K7" i="4"/>
  <c r="K15" i="4"/>
  <c r="K23" i="4"/>
  <c r="L31" i="4"/>
  <c r="L68" i="4"/>
  <c r="L70" i="4"/>
  <c r="L66" i="4"/>
  <c r="L76" i="4"/>
  <c r="M84" i="4"/>
  <c r="AN87" i="4" l="1"/>
  <c r="BO87" i="4"/>
  <c r="M87" i="4"/>
  <c r="AL87" i="4"/>
  <c r="AW87" i="4"/>
  <c r="AN88" i="4"/>
  <c r="M88" i="4"/>
  <c r="AW88" i="4"/>
  <c r="AL88" i="4"/>
  <c r="BO88" i="4"/>
  <c r="M86" i="4"/>
  <c r="AW86" i="4"/>
  <c r="K90" i="4"/>
  <c r="AL86" i="4"/>
  <c r="L86" i="4"/>
  <c r="AN86" i="4"/>
  <c r="L53" i="4"/>
  <c r="BO53" i="4"/>
  <c r="AW53" i="4"/>
  <c r="AL53" i="4"/>
  <c r="AN53" i="4"/>
  <c r="M53" i="4"/>
  <c r="L23" i="4"/>
  <c r="M23" i="4"/>
  <c r="BO23" i="4"/>
  <c r="AW23" i="4"/>
  <c r="AL23" i="4"/>
  <c r="AN23" i="4"/>
  <c r="BO71" i="4"/>
  <c r="AW71" i="4"/>
  <c r="M71" i="4"/>
  <c r="AN71" i="4"/>
  <c r="AL71" i="4"/>
  <c r="L71" i="4"/>
  <c r="BO77" i="4"/>
  <c r="AW77" i="4"/>
  <c r="AL77" i="4"/>
  <c r="AN77" i="4"/>
  <c r="M77" i="4"/>
  <c r="L77" i="4"/>
  <c r="BO45" i="4"/>
  <c r="L45" i="4"/>
  <c r="AW45" i="4"/>
  <c r="AL45" i="4"/>
  <c r="AN45" i="4"/>
  <c r="M45" i="4"/>
  <c r="BO85" i="4"/>
  <c r="AW85" i="4"/>
  <c r="AL85" i="4"/>
  <c r="AN85" i="4"/>
  <c r="M85" i="4"/>
  <c r="L85" i="4"/>
  <c r="L15" i="4"/>
  <c r="M15" i="4"/>
  <c r="AW15" i="4"/>
  <c r="BO15" i="4"/>
  <c r="AL15" i="4"/>
  <c r="AN15" i="4"/>
  <c r="M63" i="4"/>
  <c r="BO63" i="4"/>
  <c r="AW63" i="4"/>
  <c r="AN63" i="4"/>
  <c r="AL63" i="4"/>
  <c r="L63" i="4"/>
  <c r="M21" i="4"/>
  <c r="L21" i="4"/>
  <c r="BO21" i="4"/>
  <c r="AW21" i="4"/>
  <c r="AL21" i="4"/>
  <c r="AN21" i="4"/>
  <c r="L69" i="4"/>
  <c r="BO69" i="4"/>
  <c r="AW69" i="4"/>
  <c r="AL69" i="4"/>
  <c r="AN69" i="4"/>
  <c r="M69" i="4"/>
  <c r="M37" i="4"/>
  <c r="L37" i="4"/>
  <c r="BO37" i="4"/>
  <c r="AW37" i="4"/>
  <c r="AL37" i="4"/>
  <c r="AN37" i="4"/>
  <c r="M79" i="4"/>
  <c r="BO79" i="4"/>
  <c r="AW79" i="4"/>
  <c r="AN79" i="4"/>
  <c r="AL79" i="4"/>
  <c r="L79" i="4"/>
  <c r="AV90" i="4"/>
  <c r="AP90" i="4"/>
  <c r="AQ90" i="4" s="1"/>
  <c r="AH90" i="4"/>
  <c r="AI90" i="4" s="1"/>
  <c r="AM90" i="4"/>
  <c r="AK90" i="4"/>
  <c r="AS90" i="4"/>
  <c r="AT90" i="4" s="1"/>
  <c r="BF90" i="4"/>
  <c r="BM90" i="4"/>
  <c r="BH90" i="4"/>
  <c r="BI90" i="4"/>
  <c r="L7" i="4"/>
  <c r="BO7" i="4"/>
  <c r="AW7" i="4"/>
  <c r="M7" i="4"/>
  <c r="AL7" i="4"/>
  <c r="AN7" i="4"/>
  <c r="BO55" i="4"/>
  <c r="AW55" i="4"/>
  <c r="M55" i="4"/>
  <c r="AN55" i="4"/>
  <c r="AL55" i="4"/>
  <c r="L55" i="4"/>
  <c r="M13" i="4"/>
  <c r="BO13" i="4"/>
  <c r="L13" i="4"/>
  <c r="AW13" i="4"/>
  <c r="AL13" i="4"/>
  <c r="AN13" i="4"/>
  <c r="BO61" i="4"/>
  <c r="L61" i="4"/>
  <c r="AW61" i="4"/>
  <c r="AL61" i="4"/>
  <c r="AN61" i="4"/>
  <c r="M61" i="4"/>
  <c r="M9" i="4"/>
  <c r="L9" i="4"/>
  <c r="BO9" i="4"/>
  <c r="AW9" i="4"/>
  <c r="AN9" i="4"/>
  <c r="AL9" i="4"/>
  <c r="AN90" i="4" l="1"/>
  <c r="I93" i="4"/>
  <c r="J93" i="4" s="1"/>
  <c r="J92" i="4"/>
  <c r="M90" i="4"/>
  <c r="AW90" i="4"/>
  <c r="AL90" i="4"/>
  <c r="L90" i="4"/>
  <c r="BO90" i="4"/>
</calcChain>
</file>

<file path=xl/sharedStrings.xml><?xml version="1.0" encoding="utf-8"?>
<sst xmlns="http://schemas.openxmlformats.org/spreadsheetml/2006/main" count="287" uniqueCount="269">
  <si>
    <t>District</t>
  </si>
  <si>
    <t>District ID</t>
  </si>
  <si>
    <t>Bus Driver Salary Revenue 3160*</t>
  </si>
  <si>
    <t>*  Includes revenue for EAA Transportation</t>
  </si>
  <si>
    <t>*  Includes revenue for Special Contracts and Handicapped Bus Driver Aides</t>
  </si>
  <si>
    <t>Abbeville 60</t>
  </si>
  <si>
    <t>Aiken 01</t>
  </si>
  <si>
    <t>Allendale 01</t>
  </si>
  <si>
    <t>Anderson 01</t>
  </si>
  <si>
    <t>Anderson 02</t>
  </si>
  <si>
    <t>Anderson 03</t>
  </si>
  <si>
    <t>Anderson 04</t>
  </si>
  <si>
    <t>Anderson 05</t>
  </si>
  <si>
    <t>Bamberg 01</t>
  </si>
  <si>
    <t>Bamberg 02</t>
  </si>
  <si>
    <t>Barnwell 19</t>
  </si>
  <si>
    <t>Barnwell 29</t>
  </si>
  <si>
    <t>Barnwell 45</t>
  </si>
  <si>
    <t>Beaufort 01</t>
  </si>
  <si>
    <t>Berkeley 01</t>
  </si>
  <si>
    <t>Calhoun 01</t>
  </si>
  <si>
    <t>Charleston 01</t>
  </si>
  <si>
    <t>Cherokee 01</t>
  </si>
  <si>
    <t>Chester 01</t>
  </si>
  <si>
    <t>Chesterfield 01</t>
  </si>
  <si>
    <t>Clarendon 01</t>
  </si>
  <si>
    <t>Clarendon 02</t>
  </si>
  <si>
    <t>Clarendon 03</t>
  </si>
  <si>
    <t>Colleton 01</t>
  </si>
  <si>
    <t>Darlington 01</t>
  </si>
  <si>
    <t>Dillon 01</t>
  </si>
  <si>
    <t>Dillon 02</t>
  </si>
  <si>
    <t>Dillon 03</t>
  </si>
  <si>
    <t>Dorchester 02</t>
  </si>
  <si>
    <t>Dorchester 04</t>
  </si>
  <si>
    <t>Edgefield 01</t>
  </si>
  <si>
    <t>Fairfield 01</t>
  </si>
  <si>
    <t>Florence 01</t>
  </si>
  <si>
    <t>Florence 02</t>
  </si>
  <si>
    <t>Florence 03</t>
  </si>
  <si>
    <t>Florence 04</t>
  </si>
  <si>
    <t>Florence 05</t>
  </si>
  <si>
    <t>Georgetown 01</t>
  </si>
  <si>
    <t>Greenville 01</t>
  </si>
  <si>
    <t>Greenwood 50</t>
  </si>
  <si>
    <t>Greenwood 51</t>
  </si>
  <si>
    <t>Greenwood 52</t>
  </si>
  <si>
    <t>Hampton 01</t>
  </si>
  <si>
    <t>Hampton 02</t>
  </si>
  <si>
    <t>Horry 01</t>
  </si>
  <si>
    <t>Jasper 01</t>
  </si>
  <si>
    <t>Kershaw 01</t>
  </si>
  <si>
    <t>Lancaster 01</t>
  </si>
  <si>
    <t>Laurens 55</t>
  </si>
  <si>
    <t>Laurens 56</t>
  </si>
  <si>
    <t>Lee 01</t>
  </si>
  <si>
    <t>Lexington 01</t>
  </si>
  <si>
    <t>Lexington 02</t>
  </si>
  <si>
    <t>Lexington 03</t>
  </si>
  <si>
    <t>Lexington 05</t>
  </si>
  <si>
    <t>McCormick 01</t>
  </si>
  <si>
    <t>Marion 01</t>
  </si>
  <si>
    <t>Marion 02</t>
  </si>
  <si>
    <t>Marion 07</t>
  </si>
  <si>
    <t>Marlboro 01</t>
  </si>
  <si>
    <t>Newberry 01</t>
  </si>
  <si>
    <t>Oconee 01</t>
  </si>
  <si>
    <t>Orangeburg 03</t>
  </si>
  <si>
    <t>Orangeburg 04</t>
  </si>
  <si>
    <t>Orangeburg 05</t>
  </si>
  <si>
    <t>Pickens 01</t>
  </si>
  <si>
    <t>Richland 01</t>
  </si>
  <si>
    <t>Richland 02</t>
  </si>
  <si>
    <t>Saluda 01</t>
  </si>
  <si>
    <t>Spartanburg 01</t>
  </si>
  <si>
    <t>Spartanburg 02</t>
  </si>
  <si>
    <t>Spartanburg 03</t>
  </si>
  <si>
    <t>Spartanburg 04</t>
  </si>
  <si>
    <t>Spartanburg 05</t>
  </si>
  <si>
    <t>Spartanburg 06</t>
  </si>
  <si>
    <t>Sumter 02</t>
  </si>
  <si>
    <t>Sumter 17</t>
  </si>
  <si>
    <t>Union 01</t>
  </si>
  <si>
    <t>Williamsburg 01</t>
  </si>
  <si>
    <t>York 01</t>
  </si>
  <si>
    <t>York 02</t>
  </si>
  <si>
    <t>York 03</t>
  </si>
  <si>
    <t>York 04</t>
  </si>
  <si>
    <t>Lexington 04</t>
  </si>
  <si>
    <t>TOTAL BUSES USED</t>
  </si>
  <si>
    <t>ESTIMATED DISTRICT FUNDED</t>
  </si>
  <si>
    <t>FUNDING/EXPENDITURES</t>
  </si>
  <si>
    <t>PER STUDENT TRIP</t>
  </si>
  <si>
    <t>PER ROUTE BUS</t>
  </si>
  <si>
    <t xml:space="preserve">TOTAL </t>
  </si>
  <si>
    <t>STATE MAINTENANCE EXPENSE ESTIMATED PER DISTRICT</t>
  </si>
  <si>
    <t>TOTAL STATE PAYMENTS (Includes Workers Comp. Ins.)</t>
  </si>
  <si>
    <t>Miles Per Bus Per Year</t>
  </si>
  <si>
    <t>Minutes Per Bus Per Year</t>
  </si>
  <si>
    <t>Pass. Per Bus Per Day</t>
  </si>
  <si>
    <t>Average Route  Minutes/ Mile</t>
  </si>
  <si>
    <t>PASS. TRIPS</t>
  </si>
  <si>
    <t>MINUTES</t>
  </si>
  <si>
    <t>MILE</t>
  </si>
  <si>
    <t>BUSES</t>
  </si>
  <si>
    <t>Total</t>
  </si>
  <si>
    <t>Personnel</t>
  </si>
  <si>
    <t>Insurance</t>
  </si>
  <si>
    <t>Fuel</t>
  </si>
  <si>
    <t>Maintenance</t>
  </si>
  <si>
    <t>Expense</t>
  </si>
  <si>
    <t>Cost/Bus</t>
  </si>
  <si>
    <t>01-60</t>
  </si>
  <si>
    <t>02-01</t>
  </si>
  <si>
    <t>03-01</t>
  </si>
  <si>
    <t>04-01</t>
  </si>
  <si>
    <t>04-02</t>
  </si>
  <si>
    <t>04-03</t>
  </si>
  <si>
    <t>04-04</t>
  </si>
  <si>
    <t>04-05</t>
  </si>
  <si>
    <t>05-01</t>
  </si>
  <si>
    <t>05-02</t>
  </si>
  <si>
    <t>06-19</t>
  </si>
  <si>
    <t>06-29</t>
  </si>
  <si>
    <t>06-45</t>
  </si>
  <si>
    <t>07-01</t>
  </si>
  <si>
    <t>08-01</t>
  </si>
  <si>
    <t>09-01</t>
  </si>
  <si>
    <t>10-01</t>
  </si>
  <si>
    <t>11-01</t>
  </si>
  <si>
    <t>12-01</t>
  </si>
  <si>
    <t>13-01</t>
  </si>
  <si>
    <t>14-01</t>
  </si>
  <si>
    <t>14-02</t>
  </si>
  <si>
    <t>14-03</t>
  </si>
  <si>
    <t>15-01</t>
  </si>
  <si>
    <t>16-01</t>
  </si>
  <si>
    <t>17-01</t>
  </si>
  <si>
    <t>17-02</t>
  </si>
  <si>
    <t>17-03</t>
  </si>
  <si>
    <t>18-02</t>
  </si>
  <si>
    <t>18-04</t>
  </si>
  <si>
    <t>19-01</t>
  </si>
  <si>
    <t>20-01</t>
  </si>
  <si>
    <t>21-01</t>
  </si>
  <si>
    <t>21-02</t>
  </si>
  <si>
    <t>21-03</t>
  </si>
  <si>
    <t>21-04</t>
  </si>
  <si>
    <t>21-05</t>
  </si>
  <si>
    <t>22-01</t>
  </si>
  <si>
    <t>23-01</t>
  </si>
  <si>
    <t>24-50</t>
  </si>
  <si>
    <t>24-51</t>
  </si>
  <si>
    <t>24-52</t>
  </si>
  <si>
    <t>25-01</t>
  </si>
  <si>
    <t>25-02</t>
  </si>
  <si>
    <t>26-01</t>
  </si>
  <si>
    <t>27-01</t>
  </si>
  <si>
    <t>28-01</t>
  </si>
  <si>
    <t>29-01</t>
  </si>
  <si>
    <t>30-55</t>
  </si>
  <si>
    <t>30-56</t>
  </si>
  <si>
    <t>31-01</t>
  </si>
  <si>
    <t>32-01</t>
  </si>
  <si>
    <t>32-02</t>
  </si>
  <si>
    <t>32-03</t>
  </si>
  <si>
    <t>32-04</t>
  </si>
  <si>
    <t>32-05</t>
  </si>
  <si>
    <t>33-01</t>
  </si>
  <si>
    <t>34-01</t>
  </si>
  <si>
    <t>34-02</t>
  </si>
  <si>
    <t>35-01</t>
  </si>
  <si>
    <t>36-01</t>
  </si>
  <si>
    <t>37-01</t>
  </si>
  <si>
    <t>38-03</t>
  </si>
  <si>
    <t>38-04</t>
  </si>
  <si>
    <t>38-05</t>
  </si>
  <si>
    <t>39-01</t>
  </si>
  <si>
    <t>40-01</t>
  </si>
  <si>
    <t>40-02</t>
  </si>
  <si>
    <t>41-01</t>
  </si>
  <si>
    <t>42-01</t>
  </si>
  <si>
    <t>42-02</t>
  </si>
  <si>
    <t>42-03</t>
  </si>
  <si>
    <t>42-04</t>
  </si>
  <si>
    <t>42-05</t>
  </si>
  <si>
    <t>42-06</t>
  </si>
  <si>
    <t>42-07</t>
  </si>
  <si>
    <t>43-02</t>
  </si>
  <si>
    <t>43-17</t>
  </si>
  <si>
    <t>44-01</t>
  </si>
  <si>
    <t>45-01</t>
  </si>
  <si>
    <t>46-01</t>
  </si>
  <si>
    <t>46-02</t>
  </si>
  <si>
    <t>46-03</t>
  </si>
  <si>
    <t>46-04</t>
  </si>
  <si>
    <t>34-07</t>
  </si>
  <si>
    <t>Capital</t>
  </si>
  <si>
    <t xml:space="preserve"> (STATE &amp; DISTRICT BUSES)</t>
  </si>
  <si>
    <t>USING STATE OWNED BUSES</t>
  </si>
  <si>
    <t>USING DISTRICT OWNED BUSES</t>
  </si>
  <si>
    <t>TOTAL ALL BUSES</t>
  </si>
  <si>
    <t>TOTAL ANNUAL</t>
  </si>
  <si>
    <t>STUDENT TRIP ENROLLMENT</t>
  </si>
  <si>
    <t>STUDENT TRIP LOADCOUNT</t>
  </si>
  <si>
    <t>TRIPS/ BUS</t>
  </si>
  <si>
    <t>TOTAL</t>
  </si>
  <si>
    <t>DISTRICT EXPENDITURES ALL INSTRUCTIONAL: SERVICES</t>
  </si>
  <si>
    <t>Percent Expended By District Including State Funding to Districts</t>
  </si>
  <si>
    <t xml:space="preserve">AVERAGE COST PER   </t>
  </si>
  <si>
    <t>STATE BUSES ONLY</t>
  </si>
  <si>
    <t>BUS PRODUCTIVITY INDICATOR</t>
  </si>
  <si>
    <t>BUS DENSITY INDICATORS</t>
  </si>
  <si>
    <t>Special Needs ROUTE</t>
  </si>
  <si>
    <t>Regular ROUTE</t>
  </si>
  <si>
    <t>Percent Expended For Transp.</t>
  </si>
  <si>
    <t>State Bus Driver Workers Compensation Insurance Allocation</t>
  </si>
  <si>
    <t>District Transportation Expenditures (Function 251) District Support of Non-State Funded Services</t>
  </si>
  <si>
    <t>AMOUNT OF DISTRICT EXPENDITURES - NO STATE FUNDS</t>
  </si>
  <si>
    <t>TOTAL ALL EXPENDITURES (State &amp; District)</t>
  </si>
  <si>
    <t>BUS MILES</t>
  </si>
  <si>
    <t>District Permited Miles</t>
  </si>
  <si>
    <t>BUSES IN SERVICE</t>
  </si>
  <si>
    <t>District Permited (100% District Funded)</t>
  </si>
  <si>
    <t>Regular &amp; Special Needs</t>
  </si>
  <si>
    <t>ROUTE MINUTES</t>
  </si>
  <si>
    <t>DAILY ROUTE TIME</t>
  </si>
  <si>
    <t>DAILY STUDENT USE</t>
  </si>
  <si>
    <t>PEAK STUDENT ENROLLMENT DEMAND</t>
  </si>
  <si>
    <t>BUS ROUTES or TRIPS</t>
  </si>
  <si>
    <t>USING STATE SCHOOL BUSES</t>
  </si>
  <si>
    <t>AVERAGE COST PER  BUS USED</t>
  </si>
  <si>
    <t xml:space="preserve"> AVERAGE COST PER MILE</t>
  </si>
  <si>
    <t>AVERAGE COST PER MINUTE</t>
  </si>
  <si>
    <t>AVERAGE COST PER STUDENT PEAK ENROLLMENT DEMAND</t>
  </si>
  <si>
    <t>AVERAGE COST PER STUDENT DAILY TRIP ENROLLMENT</t>
  </si>
  <si>
    <t xml:space="preserve">AVERAGE COST PER TOTAL DAILY TRIP LOADCOUNT </t>
  </si>
  <si>
    <t>AVERAGE STATE PAYMENT TO DISTRICT USING STATE OWNED BUS</t>
  </si>
  <si>
    <t>Total District Expenditures Compared To State &amp; District Expenditures for Transp.</t>
  </si>
  <si>
    <t>Route Minutes/Daily Route or Trip</t>
  </si>
  <si>
    <t>Route Miles/ Daily Trip</t>
  </si>
  <si>
    <t>COST PER - State Funding Only</t>
  </si>
  <si>
    <t>Total Student Enrollment</t>
  </si>
  <si>
    <t>Transportation Cost Per Total Student Enrollment</t>
  </si>
  <si>
    <t>Total State Payments For Driver/Fringe &amp; Other Allocations *</t>
  </si>
  <si>
    <t>Spartanburg 07 **</t>
  </si>
  <si>
    <t>** Spartanburg 7 has higher costs, this district provides most of the special needs transportation for other Spartanburg districts.</t>
  </si>
  <si>
    <t>TOTAL STATE FUNDED</t>
  </si>
  <si>
    <t>STATE &amp; DISTRICT  FUNDED</t>
  </si>
  <si>
    <t>DISTRICT FUNDED  (Non-State Funds)</t>
  </si>
  <si>
    <t>STATE FUNDED</t>
  </si>
  <si>
    <t>TOTAL STATE &amp; DISTRICT  FUNDED</t>
  </si>
  <si>
    <t xml:space="preserve">PERCENT OF TOTAL EXPENDITURES  FUNDED BY THE DISTRICT </t>
  </si>
  <si>
    <t xml:space="preserve">PERCENT OF TOTAL EXPENDITURES  FUNDED FOR STATE MANDATED SERVICE BY THE DISTRICT </t>
  </si>
  <si>
    <t>State Maintenance Expenditures</t>
  </si>
  <si>
    <t>Category</t>
  </si>
  <si>
    <t>Estimated Cost Per ManHour</t>
  </si>
  <si>
    <t>ANNUAL DISTRICT PERMITED (No State Funds)</t>
  </si>
  <si>
    <t>Total Expense</t>
  </si>
  <si>
    <t>District Transportation Expenditures (Function 255) (Includes all State Allocations)</t>
  </si>
  <si>
    <t>State Funded &amp; Permitted Miles</t>
  </si>
  <si>
    <t>District Funded Miles</t>
  </si>
  <si>
    <t>Area in Square Miles</t>
  </si>
  <si>
    <t>Fiscal Year 09-10 State Transportation Expense and Operations Data and District Expense Data (Non-Capital) Except Williamsburg District</t>
  </si>
  <si>
    <t>State Funding FY 2010</t>
  </si>
  <si>
    <t>District Funding FY 2010</t>
  </si>
  <si>
    <t>Workers Comp Insurance Funding</t>
  </si>
  <si>
    <t>Total State Funded</t>
  </si>
  <si>
    <t>Total District Funded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</si>
</sst>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&quot;$&quot;#,##0.00"/>
    <numFmt numFmtId="166" formatCode="&quot;$&quot;#,##0"/>
    <numFmt numFmtId="167" formatCode="&quot;$&quot;#,##0.000"/>
    <numFmt numFmtId="168" formatCode="#,##0_);\(#,##0\);"/>
  </numFmts>
  <fonts count="11" x14ac:knownFonts="1">
    <font>
      <sz val="10"/>
      <name val="Arial"/>
    </font>
    <font>
      <sz val="10"/>
      <color indexed="8"/>
      <name val="Arial"/>
      <family val="2"/>
    </font>
    <font>
      <sz val="8"/>
      <name val="Arial"/>
      <family val="2"/>
    </font>
    <font>
      <sz val="12"/>
      <name val="Times New Roman"/>
      <family val="1"/>
    </font>
    <font>
      <b/>
      <sz val="12"/>
      <name val="Times New Roman"/>
      <family val="1"/>
    </font>
    <font>
      <sz val="12"/>
      <color indexed="8"/>
      <name val="Times New Roman"/>
      <family val="1"/>
    </font>
    <font>
      <b/>
      <i/>
      <sz val="12"/>
      <name val="Times New Roman"/>
      <family val="1"/>
    </font>
    <font>
      <sz val="9"/>
      <name val="Times New Roman"/>
      <family val="1"/>
    </font>
    <font>
      <sz val="10"/>
      <name val="Arial"/>
      <family val="2"/>
    </font>
    <font>
      <b/>
      <sz val="14"/>
      <name val="Times New Roman"/>
      <family val="1"/>
    </font>
    <font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C4D79B"/>
        <bgColor indexed="64"/>
      </patternFill>
    </fill>
  </fills>
  <borders count="5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22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thin">
        <color indexed="22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22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double">
        <color indexed="64"/>
      </bottom>
      <diagonal/>
    </border>
  </borders>
  <cellStyleXfs count="6">
    <xf numFmtId="0" fontId="0" fillId="0" borderId="0"/>
    <xf numFmtId="43" fontId="8" fillId="0" borderId="0" applyNumberFormat="0" applyFill="0" applyBorder="0" applyAlignment="0" applyProtection="0"/>
    <xf numFmtId="44" fontId="8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330">
    <xf numFmtId="0" fontId="0" fillId="0" borderId="0" xfId="0"/>
    <xf numFmtId="0" fontId="3" fillId="0" borderId="0" xfId="0" applyFont="1"/>
    <xf numFmtId="0" fontId="3" fillId="0" borderId="0" xfId="0" applyFont="1" applyFill="1"/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3" fontId="4" fillId="0" borderId="5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49" fontId="3" fillId="0" borderId="0" xfId="0" applyNumberFormat="1" applyFont="1" applyFill="1"/>
    <xf numFmtId="49" fontId="3" fillId="0" borderId="4" xfId="0" applyNumberFormat="1" applyFont="1" applyFill="1" applyBorder="1" applyAlignment="1"/>
    <xf numFmtId="165" fontId="3" fillId="2" borderId="7" xfId="0" applyNumberFormat="1" applyFont="1" applyFill="1" applyBorder="1"/>
    <xf numFmtId="4" fontId="3" fillId="2" borderId="7" xfId="0" applyNumberFormat="1" applyFont="1" applyFill="1" applyBorder="1"/>
    <xf numFmtId="165" fontId="3" fillId="2" borderId="4" xfId="0" applyNumberFormat="1" applyFont="1" applyFill="1" applyBorder="1"/>
    <xf numFmtId="166" fontId="3" fillId="0" borderId="7" xfId="0" applyNumberFormat="1" applyFont="1" applyFill="1" applyBorder="1"/>
    <xf numFmtId="165" fontId="3" fillId="2" borderId="4" xfId="2" applyNumberFormat="1" applyFont="1" applyFill="1" applyBorder="1"/>
    <xf numFmtId="165" fontId="3" fillId="0" borderId="8" xfId="2" applyNumberFormat="1" applyFont="1" applyFill="1" applyBorder="1"/>
    <xf numFmtId="10" fontId="3" fillId="0" borderId="9" xfId="2" applyNumberFormat="1" applyFont="1" applyFill="1" applyBorder="1"/>
    <xf numFmtId="3" fontId="3" fillId="0" borderId="7" xfId="0" applyNumberFormat="1" applyFont="1" applyFill="1" applyBorder="1"/>
    <xf numFmtId="3" fontId="3" fillId="0" borderId="0" xfId="0" applyNumberFormat="1" applyFont="1" applyFill="1"/>
    <xf numFmtId="1" fontId="3" fillId="0" borderId="4" xfId="0" applyNumberFormat="1" applyFont="1" applyFill="1" applyBorder="1" applyAlignment="1">
      <alignment horizontal="center"/>
    </xf>
    <xf numFmtId="3" fontId="5" fillId="0" borderId="7" xfId="5" applyNumberFormat="1" applyFont="1" applyFill="1" applyBorder="1" applyAlignment="1">
      <alignment horizontal="right" wrapText="1"/>
    </xf>
    <xf numFmtId="4" fontId="5" fillId="0" borderId="7" xfId="4" applyNumberFormat="1" applyFont="1" applyFill="1" applyBorder="1" applyAlignment="1">
      <alignment horizontal="right" wrapText="1"/>
    </xf>
    <xf numFmtId="3" fontId="5" fillId="0" borderId="7" xfId="4" applyNumberFormat="1" applyFont="1" applyFill="1" applyBorder="1" applyAlignment="1">
      <alignment horizontal="right" wrapText="1"/>
    </xf>
    <xf numFmtId="164" fontId="3" fillId="0" borderId="7" xfId="1" applyNumberFormat="1" applyFont="1" applyFill="1" applyBorder="1"/>
    <xf numFmtId="164" fontId="3" fillId="0" borderId="10" xfId="1" applyNumberFormat="1" applyFont="1" applyFill="1" applyBorder="1"/>
    <xf numFmtId="2" fontId="3" fillId="0" borderId="8" xfId="0" applyNumberFormat="1" applyFont="1" applyFill="1" applyBorder="1"/>
    <xf numFmtId="166" fontId="3" fillId="0" borderId="7" xfId="2" applyNumberFormat="1" applyFont="1" applyFill="1" applyBorder="1" applyAlignment="1">
      <alignment horizontal="right"/>
    </xf>
    <xf numFmtId="166" fontId="3" fillId="0" borderId="9" xfId="2" applyNumberFormat="1" applyFont="1" applyFill="1" applyBorder="1" applyAlignment="1">
      <alignment horizontal="right"/>
    </xf>
    <xf numFmtId="166" fontId="3" fillId="0" borderId="4" xfId="0" applyNumberFormat="1" applyFont="1" applyFill="1" applyBorder="1"/>
    <xf numFmtId="165" fontId="3" fillId="0" borderId="4" xfId="0" applyNumberFormat="1" applyFont="1" applyFill="1" applyBorder="1"/>
    <xf numFmtId="165" fontId="3" fillId="0" borderId="4" xfId="2" applyNumberFormat="1" applyFont="1" applyFill="1" applyBorder="1" applyAlignment="1">
      <alignment horizontal="right"/>
    </xf>
    <xf numFmtId="165" fontId="3" fillId="0" borderId="7" xfId="2" applyNumberFormat="1" applyFont="1" applyFill="1" applyBorder="1" applyAlignment="1">
      <alignment horizontal="right"/>
    </xf>
    <xf numFmtId="166" fontId="3" fillId="0" borderId="4" xfId="2" applyNumberFormat="1" applyFont="1" applyFill="1" applyBorder="1" applyAlignment="1">
      <alignment horizontal="right"/>
    </xf>
    <xf numFmtId="166" fontId="3" fillId="0" borderId="7" xfId="2" applyNumberFormat="1" applyFont="1" applyFill="1" applyBorder="1" applyAlignment="1">
      <alignment horizontal="right" wrapText="1"/>
    </xf>
    <xf numFmtId="164" fontId="3" fillId="0" borderId="7" xfId="0" applyNumberFormat="1" applyFont="1" applyFill="1" applyBorder="1"/>
    <xf numFmtId="1" fontId="3" fillId="0" borderId="7" xfId="0" applyNumberFormat="1" applyFont="1" applyFill="1" applyBorder="1"/>
    <xf numFmtId="1" fontId="3" fillId="0" borderId="7" xfId="0" applyNumberFormat="1" applyFont="1" applyFill="1" applyBorder="1" applyAlignment="1">
      <alignment horizontal="center"/>
    </xf>
    <xf numFmtId="2" fontId="3" fillId="0" borderId="7" xfId="0" applyNumberFormat="1" applyFont="1" applyFill="1" applyBorder="1"/>
    <xf numFmtId="43" fontId="3" fillId="0" borderId="7" xfId="0" applyNumberFormat="1" applyFont="1" applyFill="1" applyBorder="1"/>
    <xf numFmtId="165" fontId="3" fillId="0" borderId="11" xfId="0" applyNumberFormat="1" applyFont="1" applyFill="1" applyBorder="1"/>
    <xf numFmtId="167" fontId="3" fillId="0" borderId="7" xfId="2" applyNumberFormat="1" applyFont="1" applyFill="1" applyBorder="1"/>
    <xf numFmtId="165" fontId="3" fillId="0" borderId="7" xfId="0" applyNumberFormat="1" applyFont="1" applyFill="1" applyBorder="1"/>
    <xf numFmtId="4" fontId="3" fillId="0" borderId="12" xfId="0" applyNumberFormat="1" applyFont="1" applyFill="1" applyBorder="1"/>
    <xf numFmtId="10" fontId="3" fillId="0" borderId="7" xfId="0" applyNumberFormat="1" applyFont="1" applyFill="1" applyBorder="1"/>
    <xf numFmtId="0" fontId="3" fillId="0" borderId="0" xfId="0" applyFont="1" applyFill="1" applyBorder="1"/>
    <xf numFmtId="49" fontId="3" fillId="0" borderId="13" xfId="0" applyNumberFormat="1" applyFont="1" applyFill="1" applyBorder="1"/>
    <xf numFmtId="49" fontId="3" fillId="0" borderId="8" xfId="0" applyNumberFormat="1" applyFont="1" applyFill="1" applyBorder="1" applyAlignment="1"/>
    <xf numFmtId="165" fontId="3" fillId="2" borderId="8" xfId="0" applyNumberFormat="1" applyFont="1" applyFill="1" applyBorder="1"/>
    <xf numFmtId="4" fontId="3" fillId="2" borderId="8" xfId="0" applyNumberFormat="1" applyFont="1" applyFill="1" applyBorder="1"/>
    <xf numFmtId="166" fontId="3" fillId="0" borderId="8" xfId="0" applyNumberFormat="1" applyFont="1" applyFill="1" applyBorder="1"/>
    <xf numFmtId="165" fontId="3" fillId="2" borderId="8" xfId="2" applyNumberFormat="1" applyFont="1" applyFill="1" applyBorder="1"/>
    <xf numFmtId="3" fontId="3" fillId="0" borderId="8" xfId="0" applyNumberFormat="1" applyFont="1" applyFill="1" applyBorder="1"/>
    <xf numFmtId="3" fontId="3" fillId="0" borderId="8" xfId="0" applyNumberFormat="1" applyFont="1" applyFill="1" applyBorder="1" applyAlignment="1">
      <alignment horizontal="right"/>
    </xf>
    <xf numFmtId="1" fontId="3" fillId="0" borderId="8" xfId="0" applyNumberFormat="1" applyFont="1" applyFill="1" applyBorder="1" applyAlignment="1">
      <alignment horizontal="center"/>
    </xf>
    <xf numFmtId="3" fontId="5" fillId="0" borderId="8" xfId="5" applyNumberFormat="1" applyFont="1" applyFill="1" applyBorder="1" applyAlignment="1">
      <alignment horizontal="right" wrapText="1"/>
    </xf>
    <xf numFmtId="4" fontId="5" fillId="0" borderId="8" xfId="4" applyNumberFormat="1" applyFont="1" applyFill="1" applyBorder="1" applyAlignment="1">
      <alignment horizontal="right" wrapText="1"/>
    </xf>
    <xf numFmtId="3" fontId="5" fillId="0" borderId="8" xfId="4" applyNumberFormat="1" applyFont="1" applyFill="1" applyBorder="1" applyAlignment="1">
      <alignment horizontal="right" wrapText="1"/>
    </xf>
    <xf numFmtId="164" fontId="3" fillId="0" borderId="8" xfId="1" applyNumberFormat="1" applyFont="1" applyFill="1" applyBorder="1"/>
    <xf numFmtId="166" fontId="3" fillId="0" borderId="8" xfId="2" applyNumberFormat="1" applyFont="1" applyFill="1" applyBorder="1" applyAlignment="1">
      <alignment horizontal="right"/>
    </xf>
    <xf numFmtId="165" fontId="3" fillId="0" borderId="8" xfId="0" applyNumberFormat="1" applyFont="1" applyFill="1" applyBorder="1"/>
    <xf numFmtId="165" fontId="3" fillId="0" borderId="8" xfId="2" applyNumberFormat="1" applyFont="1" applyFill="1" applyBorder="1" applyAlignment="1">
      <alignment horizontal="right"/>
    </xf>
    <xf numFmtId="166" fontId="3" fillId="0" borderId="8" xfId="2" applyNumberFormat="1" applyFont="1" applyFill="1" applyBorder="1" applyAlignment="1">
      <alignment horizontal="right" wrapText="1"/>
    </xf>
    <xf numFmtId="164" fontId="3" fillId="0" borderId="8" xfId="0" applyNumberFormat="1" applyFont="1" applyFill="1" applyBorder="1"/>
    <xf numFmtId="1" fontId="3" fillId="0" borderId="8" xfId="0" applyNumberFormat="1" applyFont="1" applyFill="1" applyBorder="1"/>
    <xf numFmtId="43" fontId="3" fillId="0" borderId="8" xfId="0" applyNumberFormat="1" applyFont="1" applyFill="1" applyBorder="1"/>
    <xf numFmtId="165" fontId="3" fillId="0" borderId="14" xfId="0" applyNumberFormat="1" applyFont="1" applyFill="1" applyBorder="1"/>
    <xf numFmtId="167" fontId="3" fillId="0" borderId="8" xfId="2" applyNumberFormat="1" applyFont="1" applyFill="1" applyBorder="1"/>
    <xf numFmtId="4" fontId="3" fillId="0" borderId="15" xfId="0" applyNumberFormat="1" applyFont="1" applyFill="1" applyBorder="1"/>
    <xf numFmtId="10" fontId="3" fillId="0" borderId="8" xfId="0" applyNumberFormat="1" applyFont="1" applyFill="1" applyBorder="1"/>
    <xf numFmtId="0" fontId="3" fillId="0" borderId="13" xfId="0" applyFont="1" applyFill="1" applyBorder="1"/>
    <xf numFmtId="3" fontId="5" fillId="0" borderId="8" xfId="0" applyNumberFormat="1" applyFont="1" applyBorder="1"/>
    <xf numFmtId="4" fontId="5" fillId="0" borderId="16" xfId="4" applyNumberFormat="1" applyFont="1" applyFill="1" applyBorder="1" applyAlignment="1">
      <alignment horizontal="right" wrapText="1"/>
    </xf>
    <xf numFmtId="0" fontId="3" fillId="0" borderId="17" xfId="0" applyFont="1" applyFill="1" applyBorder="1"/>
    <xf numFmtId="49" fontId="3" fillId="0" borderId="18" xfId="0" applyNumberFormat="1" applyFont="1" applyFill="1" applyBorder="1"/>
    <xf numFmtId="49" fontId="3" fillId="0" borderId="19" xfId="0" applyNumberFormat="1" applyFont="1" applyFill="1" applyBorder="1" applyAlignment="1"/>
    <xf numFmtId="165" fontId="3" fillId="2" borderId="19" xfId="0" applyNumberFormat="1" applyFont="1" applyFill="1" applyBorder="1"/>
    <xf numFmtId="4" fontId="3" fillId="2" borderId="19" xfId="0" applyNumberFormat="1" applyFont="1" applyFill="1" applyBorder="1"/>
    <xf numFmtId="166" fontId="3" fillId="0" borderId="19" xfId="0" applyNumberFormat="1" applyFont="1" applyFill="1" applyBorder="1"/>
    <xf numFmtId="165" fontId="3" fillId="2" borderId="20" xfId="2" applyNumberFormat="1" applyFont="1" applyFill="1" applyBorder="1"/>
    <xf numFmtId="165" fontId="3" fillId="0" borderId="19" xfId="2" applyNumberFormat="1" applyFont="1" applyFill="1" applyBorder="1"/>
    <xf numFmtId="10" fontId="3" fillId="0" borderId="19" xfId="2" applyNumberFormat="1" applyFont="1" applyFill="1" applyBorder="1"/>
    <xf numFmtId="3" fontId="3" fillId="0" borderId="19" xfId="0" applyNumberFormat="1" applyFont="1" applyFill="1" applyBorder="1"/>
    <xf numFmtId="1" fontId="3" fillId="0" borderId="19" xfId="0" applyNumberFormat="1" applyFont="1" applyFill="1" applyBorder="1" applyAlignment="1">
      <alignment horizontal="center"/>
    </xf>
    <xf numFmtId="3" fontId="5" fillId="0" borderId="19" xfId="5" applyNumberFormat="1" applyFont="1" applyFill="1" applyBorder="1" applyAlignment="1">
      <alignment horizontal="right" wrapText="1"/>
    </xf>
    <xf numFmtId="4" fontId="5" fillId="0" borderId="19" xfId="4" applyNumberFormat="1" applyFont="1" applyFill="1" applyBorder="1" applyAlignment="1">
      <alignment horizontal="right" wrapText="1"/>
    </xf>
    <xf numFmtId="3" fontId="5" fillId="0" borderId="19" xfId="4" applyNumberFormat="1" applyFont="1" applyFill="1" applyBorder="1" applyAlignment="1">
      <alignment horizontal="right" wrapText="1"/>
    </xf>
    <xf numFmtId="164" fontId="3" fillId="0" borderId="19" xfId="1" applyNumberFormat="1" applyFont="1" applyFill="1" applyBorder="1"/>
    <xf numFmtId="164" fontId="3" fillId="0" borderId="20" xfId="1" applyNumberFormat="1" applyFont="1" applyFill="1" applyBorder="1"/>
    <xf numFmtId="166" fontId="3" fillId="0" borderId="20" xfId="2" applyNumberFormat="1" applyFont="1" applyFill="1" applyBorder="1" applyAlignment="1">
      <alignment horizontal="right"/>
    </xf>
    <xf numFmtId="166" fontId="3" fillId="0" borderId="19" xfId="2" applyNumberFormat="1" applyFont="1" applyFill="1" applyBorder="1" applyAlignment="1">
      <alignment horizontal="right"/>
    </xf>
    <xf numFmtId="165" fontId="3" fillId="0" borderId="19" xfId="0" applyNumberFormat="1" applyFont="1" applyFill="1" applyBorder="1"/>
    <xf numFmtId="165" fontId="3" fillId="0" borderId="19" xfId="2" applyNumberFormat="1" applyFont="1" applyFill="1" applyBorder="1" applyAlignment="1">
      <alignment horizontal="right"/>
    </xf>
    <xf numFmtId="166" fontId="3" fillId="0" borderId="19" xfId="2" applyNumberFormat="1" applyFont="1" applyFill="1" applyBorder="1" applyAlignment="1">
      <alignment horizontal="right" wrapText="1"/>
    </xf>
    <xf numFmtId="164" fontId="3" fillId="0" borderId="19" xfId="0" applyNumberFormat="1" applyFont="1" applyFill="1" applyBorder="1"/>
    <xf numFmtId="1" fontId="3" fillId="0" borderId="19" xfId="0" applyNumberFormat="1" applyFont="1" applyFill="1" applyBorder="1"/>
    <xf numFmtId="2" fontId="3" fillId="0" borderId="19" xfId="0" applyNumberFormat="1" applyFont="1" applyFill="1" applyBorder="1"/>
    <xf numFmtId="43" fontId="3" fillId="0" borderId="19" xfId="0" applyNumberFormat="1" applyFont="1" applyFill="1" applyBorder="1"/>
    <xf numFmtId="165" fontId="3" fillId="0" borderId="21" xfId="0" applyNumberFormat="1" applyFont="1" applyFill="1" applyBorder="1"/>
    <xf numFmtId="167" fontId="3" fillId="0" borderId="19" xfId="2" applyNumberFormat="1" applyFont="1" applyFill="1" applyBorder="1"/>
    <xf numFmtId="4" fontId="3" fillId="0" borderId="22" xfId="0" applyNumberFormat="1" applyFont="1" applyFill="1" applyBorder="1"/>
    <xf numFmtId="10" fontId="3" fillId="0" borderId="19" xfId="0" applyNumberFormat="1" applyFont="1" applyFill="1" applyBorder="1"/>
    <xf numFmtId="0" fontId="3" fillId="0" borderId="18" xfId="0" applyFont="1" applyFill="1" applyBorder="1"/>
    <xf numFmtId="0" fontId="3" fillId="0" borderId="10" xfId="0" applyFont="1" applyFill="1" applyBorder="1"/>
    <xf numFmtId="4" fontId="3" fillId="2" borderId="10" xfId="0" applyNumberFormat="1" applyFont="1" applyFill="1" applyBorder="1"/>
    <xf numFmtId="0" fontId="3" fillId="2" borderId="10" xfId="0" applyFont="1" applyFill="1" applyBorder="1"/>
    <xf numFmtId="165" fontId="3" fillId="2" borderId="10" xfId="0" applyNumberFormat="1" applyFont="1" applyFill="1" applyBorder="1"/>
    <xf numFmtId="166" fontId="3" fillId="0" borderId="10" xfId="0" applyNumberFormat="1" applyFont="1" applyFill="1" applyBorder="1"/>
    <xf numFmtId="165" fontId="3" fillId="2" borderId="10" xfId="2" applyNumberFormat="1" applyFont="1" applyFill="1" applyBorder="1"/>
    <xf numFmtId="165" fontId="3" fillId="0" borderId="10" xfId="2" applyNumberFormat="1" applyFont="1" applyFill="1" applyBorder="1"/>
    <xf numFmtId="10" fontId="3" fillId="0" borderId="10" xfId="2" applyNumberFormat="1" applyFont="1" applyFill="1" applyBorder="1"/>
    <xf numFmtId="3" fontId="3" fillId="0" borderId="10" xfId="0" applyNumberFormat="1" applyFont="1" applyFill="1" applyBorder="1"/>
    <xf numFmtId="0" fontId="3" fillId="0" borderId="23" xfId="0" applyFont="1" applyFill="1" applyBorder="1"/>
    <xf numFmtId="1" fontId="3" fillId="0" borderId="10" xfId="0" applyNumberFormat="1" applyFont="1" applyFill="1" applyBorder="1"/>
    <xf numFmtId="164" fontId="3" fillId="0" borderId="24" xfId="1" applyNumberFormat="1" applyFont="1" applyFill="1" applyBorder="1"/>
    <xf numFmtId="3" fontId="3" fillId="0" borderId="25" xfId="0" applyNumberFormat="1" applyFont="1" applyFill="1" applyBorder="1"/>
    <xf numFmtId="3" fontId="3" fillId="0" borderId="10" xfId="1" applyNumberFormat="1" applyFont="1" applyFill="1" applyBorder="1"/>
    <xf numFmtId="2" fontId="3" fillId="0" borderId="24" xfId="0" applyNumberFormat="1" applyFont="1" applyFill="1" applyBorder="1"/>
    <xf numFmtId="166" fontId="3" fillId="0" borderId="10" xfId="2" applyNumberFormat="1" applyFont="1" applyFill="1" applyBorder="1" applyAlignment="1">
      <alignment horizontal="right"/>
    </xf>
    <xf numFmtId="165" fontId="3" fillId="0" borderId="10" xfId="0" applyNumberFormat="1" applyFont="1" applyFill="1" applyBorder="1"/>
    <xf numFmtId="165" fontId="3" fillId="0" borderId="10" xfId="2" applyNumberFormat="1" applyFont="1" applyFill="1" applyBorder="1" applyAlignment="1">
      <alignment horizontal="right"/>
    </xf>
    <xf numFmtId="166" fontId="3" fillId="0" borderId="10" xfId="2" applyNumberFormat="1" applyFont="1" applyFill="1" applyBorder="1" applyAlignment="1">
      <alignment horizontal="right" wrapText="1"/>
    </xf>
    <xf numFmtId="164" fontId="3" fillId="0" borderId="10" xfId="0" applyNumberFormat="1" applyFont="1" applyFill="1" applyBorder="1"/>
    <xf numFmtId="1" fontId="3" fillId="0" borderId="10" xfId="0" applyNumberFormat="1" applyFont="1" applyFill="1" applyBorder="1" applyAlignment="1">
      <alignment horizontal="center"/>
    </xf>
    <xf numFmtId="2" fontId="3" fillId="0" borderId="10" xfId="0" applyNumberFormat="1" applyFont="1" applyFill="1" applyBorder="1"/>
    <xf numFmtId="43" fontId="3" fillId="0" borderId="10" xfId="0" applyNumberFormat="1" applyFont="1" applyFill="1" applyBorder="1"/>
    <xf numFmtId="165" fontId="3" fillId="0" borderId="26" xfId="0" applyNumberFormat="1" applyFont="1" applyFill="1" applyBorder="1"/>
    <xf numFmtId="167" fontId="3" fillId="0" borderId="10" xfId="2" applyNumberFormat="1" applyFont="1" applyFill="1" applyBorder="1"/>
    <xf numFmtId="4" fontId="3" fillId="0" borderId="23" xfId="0" applyNumberFormat="1" applyFont="1" applyFill="1" applyBorder="1"/>
    <xf numFmtId="10" fontId="3" fillId="0" borderId="10" xfId="0" applyNumberFormat="1" applyFont="1" applyFill="1" applyBorder="1"/>
    <xf numFmtId="10" fontId="3" fillId="0" borderId="24" xfId="0" applyNumberFormat="1" applyFont="1" applyFill="1" applyBorder="1"/>
    <xf numFmtId="0" fontId="4" fillId="0" borderId="6" xfId="0" applyFont="1" applyFill="1" applyBorder="1"/>
    <xf numFmtId="4" fontId="3" fillId="2" borderId="6" xfId="0" applyNumberFormat="1" applyFont="1" applyFill="1" applyBorder="1"/>
    <xf numFmtId="165" fontId="3" fillId="2" borderId="6" xfId="0" applyNumberFormat="1" applyFont="1" applyFill="1" applyBorder="1"/>
    <xf numFmtId="166" fontId="3" fillId="0" borderId="6" xfId="0" applyNumberFormat="1" applyFont="1" applyFill="1" applyBorder="1"/>
    <xf numFmtId="165" fontId="3" fillId="0" borderId="6" xfId="2" applyNumberFormat="1" applyFont="1" applyFill="1" applyBorder="1"/>
    <xf numFmtId="10" fontId="3" fillId="0" borderId="6" xfId="2" applyNumberFormat="1" applyFont="1" applyFill="1" applyBorder="1"/>
    <xf numFmtId="3" fontId="3" fillId="0" borderId="6" xfId="0" applyNumberFormat="1" applyFont="1" applyFill="1" applyBorder="1"/>
    <xf numFmtId="1" fontId="3" fillId="0" borderId="6" xfId="0" applyNumberFormat="1" applyFont="1" applyFill="1" applyBorder="1"/>
    <xf numFmtId="3" fontId="3" fillId="0" borderId="9" xfId="0" applyNumberFormat="1" applyFont="1" applyFill="1" applyBorder="1"/>
    <xf numFmtId="164" fontId="3" fillId="0" borderId="6" xfId="1" applyNumberFormat="1" applyFont="1" applyFill="1" applyBorder="1"/>
    <xf numFmtId="164" fontId="3" fillId="0" borderId="6" xfId="0" applyNumberFormat="1" applyFont="1" applyFill="1" applyBorder="1"/>
    <xf numFmtId="3" fontId="3" fillId="0" borderId="6" xfId="1" applyNumberFormat="1" applyFont="1" applyFill="1" applyBorder="1"/>
    <xf numFmtId="2" fontId="3" fillId="0" borderId="6" xfId="0" applyNumberFormat="1" applyFont="1" applyFill="1" applyBorder="1"/>
    <xf numFmtId="166" fontId="3" fillId="0" borderId="6" xfId="2" applyNumberFormat="1" applyFont="1" applyFill="1" applyBorder="1" applyAlignment="1">
      <alignment horizontal="right"/>
    </xf>
    <xf numFmtId="166" fontId="3" fillId="0" borderId="27" xfId="0" applyNumberFormat="1" applyFont="1" applyFill="1" applyBorder="1"/>
    <xf numFmtId="165" fontId="3" fillId="0" borderId="6" xfId="0" applyNumberFormat="1" applyFont="1" applyFill="1" applyBorder="1"/>
    <xf numFmtId="165" fontId="3" fillId="0" borderId="6" xfId="2" applyNumberFormat="1" applyFont="1" applyFill="1" applyBorder="1" applyAlignment="1">
      <alignment horizontal="right"/>
    </xf>
    <xf numFmtId="166" fontId="3" fillId="0" borderId="6" xfId="2" applyNumberFormat="1" applyFont="1" applyFill="1" applyBorder="1" applyAlignment="1">
      <alignment horizontal="right" wrapText="1"/>
    </xf>
    <xf numFmtId="1" fontId="3" fillId="0" borderId="6" xfId="0" applyNumberFormat="1" applyFont="1" applyFill="1" applyBorder="1" applyAlignment="1">
      <alignment horizontal="center"/>
    </xf>
    <xf numFmtId="43" fontId="3" fillId="0" borderId="6" xfId="0" applyNumberFormat="1" applyFont="1" applyFill="1" applyBorder="1"/>
    <xf numFmtId="165" fontId="3" fillId="0" borderId="28" xfId="0" applyNumberFormat="1" applyFont="1" applyFill="1" applyBorder="1"/>
    <xf numFmtId="167" fontId="3" fillId="0" borderId="6" xfId="2" applyNumberFormat="1" applyFont="1" applyFill="1" applyBorder="1"/>
    <xf numFmtId="4" fontId="3" fillId="0" borderId="27" xfId="0" applyNumberFormat="1" applyFont="1" applyFill="1" applyBorder="1"/>
    <xf numFmtId="10" fontId="3" fillId="0" borderId="6" xfId="0" applyNumberFormat="1" applyFont="1" applyFill="1" applyBorder="1"/>
    <xf numFmtId="4" fontId="3" fillId="0" borderId="0" xfId="0" applyNumberFormat="1" applyFont="1" applyFill="1"/>
    <xf numFmtId="4" fontId="3" fillId="0" borderId="0" xfId="0" applyNumberFormat="1" applyFont="1"/>
    <xf numFmtId="165" fontId="3" fillId="0" borderId="0" xfId="0" applyNumberFormat="1" applyFont="1" applyFill="1"/>
    <xf numFmtId="165" fontId="3" fillId="0" borderId="0" xfId="0" applyNumberFormat="1" applyFont="1"/>
    <xf numFmtId="165" fontId="3" fillId="0" borderId="0" xfId="2" applyNumberFormat="1" applyFont="1" applyFill="1"/>
    <xf numFmtId="3" fontId="3" fillId="0" borderId="0" xfId="0" applyNumberFormat="1" applyFont="1"/>
    <xf numFmtId="3" fontId="3" fillId="0" borderId="0" xfId="1" applyNumberFormat="1" applyFont="1" applyFill="1"/>
    <xf numFmtId="166" fontId="3" fillId="0" borderId="0" xfId="2" applyNumberFormat="1" applyFont="1"/>
    <xf numFmtId="166" fontId="3" fillId="0" borderId="0" xfId="0" applyNumberFormat="1" applyFont="1"/>
    <xf numFmtId="1" fontId="3" fillId="0" borderId="0" xfId="0" applyNumberFormat="1" applyFont="1" applyAlignment="1">
      <alignment horizontal="center"/>
    </xf>
    <xf numFmtId="2" fontId="3" fillId="0" borderId="0" xfId="0" applyNumberFormat="1" applyFont="1"/>
    <xf numFmtId="167" fontId="3" fillId="0" borderId="0" xfId="2" applyNumberFormat="1" applyFont="1"/>
    <xf numFmtId="0" fontId="3" fillId="2" borderId="5" xfId="0" applyFont="1" applyFill="1" applyBorder="1"/>
    <xf numFmtId="4" fontId="3" fillId="0" borderId="0" xfId="0" applyNumberFormat="1" applyFont="1" applyFill="1" applyBorder="1" applyAlignment="1">
      <alignment horizontal="center"/>
    </xf>
    <xf numFmtId="4" fontId="3" fillId="0" borderId="2" xfId="0" applyNumberFormat="1" applyFont="1" applyFill="1" applyBorder="1"/>
    <xf numFmtId="166" fontId="3" fillId="0" borderId="3" xfId="0" applyNumberFormat="1" applyFont="1" applyFill="1" applyBorder="1"/>
    <xf numFmtId="0" fontId="3" fillId="0" borderId="0" xfId="0" applyFont="1" applyBorder="1"/>
    <xf numFmtId="0" fontId="6" fillId="0" borderId="0" xfId="0" applyFont="1" applyAlignment="1">
      <alignment horizontal="left" vertical="center" wrapText="1"/>
    </xf>
    <xf numFmtId="165" fontId="4" fillId="0" borderId="6" xfId="0" applyNumberFormat="1" applyFont="1" applyFill="1" applyBorder="1" applyAlignment="1">
      <alignment horizontal="center"/>
    </xf>
    <xf numFmtId="165" fontId="4" fillId="0" borderId="6" xfId="0" applyNumberFormat="1" applyFont="1" applyBorder="1" applyAlignment="1">
      <alignment horizontal="center"/>
    </xf>
    <xf numFmtId="3" fontId="3" fillId="0" borderId="0" xfId="0" applyNumberFormat="1" applyFont="1" applyFill="1" applyAlignment="1">
      <alignment horizontal="center"/>
    </xf>
    <xf numFmtId="165" fontId="3" fillId="0" borderId="29" xfId="0" applyNumberFormat="1" applyFont="1" applyFill="1" applyBorder="1"/>
    <xf numFmtId="165" fontId="3" fillId="0" borderId="30" xfId="0" applyNumberFormat="1" applyFont="1" applyFill="1" applyBorder="1"/>
    <xf numFmtId="165" fontId="3" fillId="0" borderId="10" xfId="0" applyNumberFormat="1" applyFont="1" applyBorder="1"/>
    <xf numFmtId="0" fontId="4" fillId="0" borderId="0" xfId="0" applyFont="1" applyBorder="1" applyAlignment="1">
      <alignment horizontal="center"/>
    </xf>
    <xf numFmtId="3" fontId="4" fillId="0" borderId="0" xfId="0" applyNumberFormat="1" applyFont="1" applyBorder="1" applyAlignment="1">
      <alignment horizontal="center"/>
    </xf>
    <xf numFmtId="3" fontId="3" fillId="0" borderId="0" xfId="0" applyNumberFormat="1" applyFont="1" applyFill="1" applyBorder="1"/>
    <xf numFmtId="3" fontId="3" fillId="0" borderId="0" xfId="1" applyNumberFormat="1" applyFont="1" applyFill="1" applyBorder="1"/>
    <xf numFmtId="165" fontId="4" fillId="0" borderId="0" xfId="2" applyNumberFormat="1" applyFont="1" applyBorder="1"/>
    <xf numFmtId="165" fontId="3" fillId="0" borderId="31" xfId="0" applyNumberFormat="1" applyFont="1" applyFill="1" applyBorder="1"/>
    <xf numFmtId="165" fontId="3" fillId="0" borderId="32" xfId="0" applyNumberFormat="1" applyFont="1" applyBorder="1"/>
    <xf numFmtId="165" fontId="3" fillId="0" borderId="33" xfId="0" applyNumberFormat="1" applyFont="1" applyFill="1" applyBorder="1"/>
    <xf numFmtId="165" fontId="3" fillId="0" borderId="34" xfId="0" applyNumberFormat="1" applyFont="1" applyFill="1" applyBorder="1"/>
    <xf numFmtId="165" fontId="3" fillId="0" borderId="20" xfId="0" applyNumberFormat="1" applyFont="1" applyBorder="1"/>
    <xf numFmtId="165" fontId="3" fillId="0" borderId="35" xfId="0" applyNumberFormat="1" applyFont="1" applyBorder="1" applyAlignment="1">
      <alignment wrapText="1"/>
    </xf>
    <xf numFmtId="165" fontId="3" fillId="0" borderId="6" xfId="0" applyNumberFormat="1" applyFont="1" applyBorder="1"/>
    <xf numFmtId="165" fontId="3" fillId="0" borderId="2" xfId="0" applyNumberFormat="1" applyFont="1" applyFill="1" applyBorder="1"/>
    <xf numFmtId="165" fontId="3" fillId="0" borderId="3" xfId="0" applyNumberFormat="1" applyFont="1" applyBorder="1"/>
    <xf numFmtId="167" fontId="3" fillId="0" borderId="0" xfId="0" applyNumberFormat="1" applyFont="1"/>
    <xf numFmtId="0" fontId="4" fillId="0" borderId="0" xfId="0" applyFont="1" applyAlignment="1">
      <alignment horizontal="left" vertical="center" wrapText="1"/>
    </xf>
    <xf numFmtId="165" fontId="3" fillId="0" borderId="0" xfId="2" applyNumberFormat="1" applyFont="1"/>
    <xf numFmtId="3" fontId="3" fillId="0" borderId="0" xfId="2" applyNumberFormat="1" applyFont="1" applyFill="1"/>
    <xf numFmtId="3" fontId="3" fillId="0" borderId="0" xfId="2" applyNumberFormat="1" applyFont="1" applyFill="1" applyBorder="1"/>
    <xf numFmtId="4" fontId="3" fillId="0" borderId="0" xfId="0" applyNumberFormat="1" applyFont="1" applyFill="1" applyBorder="1"/>
    <xf numFmtId="3" fontId="3" fillId="0" borderId="0" xfId="0" applyNumberFormat="1" applyFont="1" applyBorder="1"/>
    <xf numFmtId="165" fontId="3" fillId="0" borderId="0" xfId="2" applyNumberFormat="1" applyFont="1" applyFill="1" applyBorder="1"/>
    <xf numFmtId="0" fontId="4" fillId="2" borderId="6" xfId="0" applyFont="1" applyFill="1" applyBorder="1" applyAlignment="1">
      <alignment horizontal="center" vertical="center" textRotation="90" wrapText="1"/>
    </xf>
    <xf numFmtId="165" fontId="4" fillId="2" borderId="0" xfId="2" applyNumberFormat="1" applyFont="1" applyFill="1" applyAlignment="1">
      <alignment horizontal="center" vertical="center" textRotation="90" wrapText="1"/>
    </xf>
    <xf numFmtId="165" fontId="4" fillId="0" borderId="6" xfId="2" applyNumberFormat="1" applyFont="1" applyFill="1" applyBorder="1" applyAlignment="1">
      <alignment horizontal="center" vertical="center" textRotation="90" wrapText="1"/>
    </xf>
    <xf numFmtId="3" fontId="4" fillId="0" borderId="4" xfId="0" applyNumberFormat="1" applyFont="1" applyFill="1" applyBorder="1" applyAlignment="1">
      <alignment horizontal="center" vertical="center" textRotation="90" wrapText="1"/>
    </xf>
    <xf numFmtId="3" fontId="4" fillId="0" borderId="5" xfId="0" applyNumberFormat="1" applyFont="1" applyFill="1" applyBorder="1" applyAlignment="1">
      <alignment horizontal="center" vertical="center" textRotation="90" wrapText="1"/>
    </xf>
    <xf numFmtId="0" fontId="4" fillId="0" borderId="5" xfId="0" applyFont="1" applyFill="1" applyBorder="1" applyAlignment="1">
      <alignment horizontal="center" vertical="center" textRotation="90" wrapText="1"/>
    </xf>
    <xf numFmtId="0" fontId="4" fillId="0" borderId="37" xfId="0" applyFont="1" applyFill="1" applyBorder="1" applyAlignment="1">
      <alignment horizontal="center" vertical="center" textRotation="90" wrapText="1"/>
    </xf>
    <xf numFmtId="0" fontId="4" fillId="0" borderId="38" xfId="0" applyFont="1" applyFill="1" applyBorder="1" applyAlignment="1">
      <alignment horizontal="center" vertical="center" textRotation="90" wrapText="1"/>
    </xf>
    <xf numFmtId="0" fontId="4" fillId="0" borderId="39" xfId="0" applyFont="1" applyFill="1" applyBorder="1" applyAlignment="1">
      <alignment horizontal="center" vertical="center" textRotation="90" wrapText="1"/>
    </xf>
    <xf numFmtId="166" fontId="4" fillId="0" borderId="5" xfId="0" applyNumberFormat="1" applyFont="1" applyFill="1" applyBorder="1" applyAlignment="1">
      <alignment horizontal="center" vertical="center" textRotation="90" wrapText="1"/>
    </xf>
    <xf numFmtId="0" fontId="4" fillId="0" borderId="4" xfId="0" applyFont="1" applyFill="1" applyBorder="1" applyAlignment="1">
      <alignment horizontal="center" vertical="center" textRotation="90" wrapText="1"/>
    </xf>
    <xf numFmtId="1" fontId="4" fillId="0" borderId="6" xfId="0" applyNumberFormat="1" applyFont="1" applyFill="1" applyBorder="1" applyAlignment="1">
      <alignment horizontal="center" vertical="center" textRotation="90" wrapText="1"/>
    </xf>
    <xf numFmtId="2" fontId="4" fillId="0" borderId="6" xfId="0" applyNumberFormat="1" applyFont="1" applyFill="1" applyBorder="1" applyAlignment="1">
      <alignment horizontal="center" vertical="center" textRotation="90" wrapText="1"/>
    </xf>
    <xf numFmtId="4" fontId="4" fillId="2" borderId="1" xfId="0" applyNumberFormat="1" applyFont="1" applyFill="1" applyBorder="1" applyAlignment="1">
      <alignment horizontal="center" vertical="center" textRotation="90" wrapText="1"/>
    </xf>
    <xf numFmtId="4" fontId="4" fillId="2" borderId="6" xfId="0" applyNumberFormat="1" applyFont="1" applyFill="1" applyBorder="1" applyAlignment="1">
      <alignment horizontal="center" vertical="center" textRotation="90" wrapText="1"/>
    </xf>
    <xf numFmtId="165" fontId="4" fillId="2" borderId="27" xfId="0" applyNumberFormat="1" applyFont="1" applyFill="1" applyBorder="1" applyAlignment="1">
      <alignment horizontal="center" vertical="center" textRotation="90" wrapText="1"/>
    </xf>
    <xf numFmtId="0" fontId="4" fillId="0" borderId="5" xfId="0" applyFont="1" applyBorder="1" applyAlignment="1">
      <alignment horizontal="center" vertical="center" textRotation="90" wrapText="1"/>
    </xf>
    <xf numFmtId="3" fontId="3" fillId="0" borderId="11" xfId="0" applyNumberFormat="1" applyFont="1" applyFill="1" applyBorder="1"/>
    <xf numFmtId="3" fontId="3" fillId="0" borderId="14" xfId="0" applyNumberFormat="1" applyFont="1" applyFill="1" applyBorder="1"/>
    <xf numFmtId="3" fontId="3" fillId="0" borderId="21" xfId="0" applyNumberFormat="1" applyFont="1" applyFill="1" applyBorder="1"/>
    <xf numFmtId="0" fontId="3" fillId="0" borderId="26" xfId="0" applyFont="1" applyFill="1" applyBorder="1"/>
    <xf numFmtId="3" fontId="3" fillId="0" borderId="28" xfId="0" applyNumberFormat="1" applyFont="1" applyFill="1" applyBorder="1"/>
    <xf numFmtId="4" fontId="5" fillId="0" borderId="41" xfId="4" applyNumberFormat="1" applyFont="1" applyFill="1" applyBorder="1" applyAlignment="1">
      <alignment horizontal="right" wrapText="1"/>
    </xf>
    <xf numFmtId="4" fontId="5" fillId="0" borderId="42" xfId="4" applyNumberFormat="1" applyFont="1" applyFill="1" applyBorder="1" applyAlignment="1">
      <alignment horizontal="right" wrapText="1"/>
    </xf>
    <xf numFmtId="4" fontId="5" fillId="0" borderId="43" xfId="4" applyNumberFormat="1" applyFont="1" applyFill="1" applyBorder="1" applyAlignment="1">
      <alignment horizontal="right" wrapText="1"/>
    </xf>
    <xf numFmtId="4" fontId="5" fillId="0" borderId="44" xfId="4" applyNumberFormat="1" applyFont="1" applyFill="1" applyBorder="1" applyAlignment="1">
      <alignment horizontal="right" wrapText="1"/>
    </xf>
    <xf numFmtId="164" fontId="3" fillId="0" borderId="9" xfId="1" applyNumberFormat="1" applyFont="1" applyFill="1" applyBorder="1"/>
    <xf numFmtId="166" fontId="4" fillId="0" borderId="5" xfId="0" applyNumberFormat="1" applyFont="1" applyFill="1" applyBorder="1" applyAlignment="1">
      <alignment horizontal="center" vertical="center" wrapText="1"/>
    </xf>
    <xf numFmtId="166" fontId="3" fillId="0" borderId="0" xfId="0" applyNumberFormat="1" applyFont="1" applyFill="1" applyBorder="1"/>
    <xf numFmtId="3" fontId="3" fillId="0" borderId="36" xfId="0" applyNumberFormat="1" applyFont="1" applyBorder="1"/>
    <xf numFmtId="3" fontId="3" fillId="0" borderId="45" xfId="0" applyNumberFormat="1" applyFont="1" applyBorder="1"/>
    <xf numFmtId="3" fontId="0" fillId="0" borderId="46" xfId="0" applyNumberFormat="1" applyBorder="1"/>
    <xf numFmtId="165" fontId="4" fillId="0" borderId="5" xfId="0" applyNumberFormat="1" applyFont="1" applyFill="1" applyBorder="1" applyAlignment="1">
      <alignment horizontal="center" vertical="center" textRotation="90" wrapText="1"/>
    </xf>
    <xf numFmtId="3" fontId="3" fillId="0" borderId="48" xfId="0" applyNumberFormat="1" applyFont="1" applyFill="1" applyBorder="1"/>
    <xf numFmtId="3" fontId="3" fillId="0" borderId="24" xfId="0" applyNumberFormat="1" applyFont="1" applyFill="1" applyBorder="1"/>
    <xf numFmtId="165" fontId="3" fillId="0" borderId="7" xfId="0" applyNumberFormat="1" applyFont="1" applyBorder="1"/>
    <xf numFmtId="165" fontId="3" fillId="0" borderId="8" xfId="0" applyNumberFormat="1" applyFont="1" applyBorder="1"/>
    <xf numFmtId="165" fontId="3" fillId="3" borderId="7" xfId="0" applyNumberFormat="1" applyFont="1" applyFill="1" applyBorder="1"/>
    <xf numFmtId="165" fontId="3" fillId="3" borderId="8" xfId="0" applyNumberFormat="1" applyFont="1" applyFill="1" applyBorder="1"/>
    <xf numFmtId="165" fontId="3" fillId="3" borderId="49" xfId="0" applyNumberFormat="1" applyFont="1" applyFill="1" applyBorder="1"/>
    <xf numFmtId="165" fontId="4" fillId="3" borderId="5" xfId="0" applyNumberFormat="1" applyFont="1" applyFill="1" applyBorder="1" applyAlignment="1">
      <alignment horizontal="center" vertical="center" textRotation="90" wrapText="1"/>
    </xf>
    <xf numFmtId="165" fontId="4" fillId="3" borderId="6" xfId="0" applyNumberFormat="1" applyFont="1" applyFill="1" applyBorder="1" applyAlignment="1">
      <alignment horizontal="center" vertical="center" textRotation="90" wrapText="1"/>
    </xf>
    <xf numFmtId="165" fontId="3" fillId="3" borderId="19" xfId="0" applyNumberFormat="1" applyFont="1" applyFill="1" applyBorder="1"/>
    <xf numFmtId="165" fontId="3" fillId="3" borderId="10" xfId="0" applyNumberFormat="1" applyFont="1" applyFill="1" applyBorder="1"/>
    <xf numFmtId="165" fontId="3" fillId="3" borderId="6" xfId="0" applyNumberFormat="1" applyFont="1" applyFill="1" applyBorder="1"/>
    <xf numFmtId="0" fontId="3" fillId="3" borderId="5" xfId="0" applyFont="1" applyFill="1" applyBorder="1"/>
    <xf numFmtId="0" fontId="9" fillId="0" borderId="1" xfId="0" applyFont="1" applyFill="1" applyBorder="1" applyAlignment="1">
      <alignment vertical="center"/>
    </xf>
    <xf numFmtId="0" fontId="9" fillId="0" borderId="27" xfId="0" applyFont="1" applyFill="1" applyBorder="1" applyAlignment="1">
      <alignment vertical="center"/>
    </xf>
    <xf numFmtId="165" fontId="3" fillId="0" borderId="19" xfId="0" applyNumberFormat="1" applyFont="1" applyBorder="1"/>
    <xf numFmtId="42" fontId="3" fillId="0" borderId="36" xfId="0" applyNumberFormat="1" applyFont="1" applyFill="1" applyBorder="1" applyAlignment="1">
      <alignment horizontal="right"/>
    </xf>
    <xf numFmtId="42" fontId="3" fillId="0" borderId="8" xfId="0" applyNumberFormat="1" applyFont="1" applyFill="1" applyBorder="1"/>
    <xf numFmtId="42" fontId="3" fillId="0" borderId="19" xfId="0" applyNumberFormat="1" applyFont="1" applyFill="1" applyBorder="1"/>
    <xf numFmtId="165" fontId="3" fillId="0" borderId="5" xfId="0" applyNumberFormat="1" applyFont="1" applyBorder="1"/>
    <xf numFmtId="10" fontId="3" fillId="0" borderId="5" xfId="0" applyNumberFormat="1" applyFont="1" applyBorder="1"/>
    <xf numFmtId="0" fontId="3" fillId="0" borderId="5" xfId="0" applyFont="1" applyBorder="1"/>
    <xf numFmtId="165" fontId="3" fillId="4" borderId="8" xfId="0" applyNumberFormat="1" applyFont="1" applyFill="1" applyBorder="1"/>
    <xf numFmtId="0" fontId="3" fillId="0" borderId="38" xfId="0" applyFont="1" applyFill="1" applyBorder="1"/>
    <xf numFmtId="3" fontId="5" fillId="0" borderId="9" xfId="5" applyNumberFormat="1" applyFont="1" applyFill="1" applyBorder="1" applyAlignment="1">
      <alignment horizontal="right" wrapText="1"/>
    </xf>
    <xf numFmtId="3" fontId="3" fillId="0" borderId="27" xfId="0" applyNumberFormat="1" applyFont="1" applyFill="1" applyBorder="1" applyAlignment="1">
      <alignment horizontal="center"/>
    </xf>
    <xf numFmtId="3" fontId="3" fillId="0" borderId="6" xfId="0" applyNumberFormat="1" applyFont="1" applyFill="1" applyBorder="1" applyAlignment="1">
      <alignment horizontal="center"/>
    </xf>
    <xf numFmtId="0" fontId="6" fillId="0" borderId="0" xfId="0" applyFont="1" applyAlignment="1">
      <alignment horizontal="left" vertical="center" wrapText="1"/>
    </xf>
    <xf numFmtId="165" fontId="4" fillId="0" borderId="2" xfId="0" applyNumberFormat="1" applyFont="1" applyFill="1" applyBorder="1" applyAlignment="1">
      <alignment horizontal="center" vertical="center"/>
    </xf>
    <xf numFmtId="165" fontId="4" fillId="0" borderId="40" xfId="0" applyNumberFormat="1" applyFont="1" applyFill="1" applyBorder="1" applyAlignment="1">
      <alignment horizontal="center" vertical="center"/>
    </xf>
    <xf numFmtId="165" fontId="4" fillId="0" borderId="3" xfId="0" applyNumberFormat="1" applyFont="1" applyFill="1" applyBorder="1" applyAlignment="1">
      <alignment horizontal="center" vertical="center"/>
    </xf>
    <xf numFmtId="4" fontId="7" fillId="0" borderId="2" xfId="0" applyNumberFormat="1" applyFont="1" applyFill="1" applyBorder="1" applyAlignment="1">
      <alignment horizontal="center"/>
    </xf>
    <xf numFmtId="4" fontId="7" fillId="0" borderId="3" xfId="0" applyNumberFormat="1" applyFont="1" applyFill="1" applyBorder="1" applyAlignment="1">
      <alignment horizontal="center"/>
    </xf>
    <xf numFmtId="165" fontId="3" fillId="0" borderId="4" xfId="0" applyNumberFormat="1" applyFont="1" applyBorder="1" applyAlignment="1">
      <alignment horizontal="center" vertical="center" wrapText="1"/>
    </xf>
    <xf numFmtId="165" fontId="3" fillId="0" borderId="6" xfId="0" applyNumberFormat="1" applyFont="1" applyBorder="1" applyAlignment="1">
      <alignment horizontal="center" vertical="center" wrapText="1"/>
    </xf>
    <xf numFmtId="4" fontId="3" fillId="0" borderId="26" xfId="0" applyNumberFormat="1" applyFont="1" applyFill="1" applyBorder="1" applyAlignment="1"/>
    <xf numFmtId="0" fontId="0" fillId="0" borderId="0" xfId="0" applyAlignment="1"/>
    <xf numFmtId="0" fontId="0" fillId="0" borderId="23" xfId="0" applyBorder="1" applyAlignment="1"/>
    <xf numFmtId="4" fontId="10" fillId="0" borderId="26" xfId="0" applyNumberFormat="1" applyFont="1" applyFill="1" applyBorder="1" applyAlignment="1"/>
    <xf numFmtId="0" fontId="0" fillId="0" borderId="0" xfId="0" applyBorder="1" applyAlignment="1"/>
    <xf numFmtId="165" fontId="4" fillId="0" borderId="2" xfId="0" applyNumberFormat="1" applyFont="1" applyFill="1" applyBorder="1" applyAlignment="1">
      <alignment horizontal="center"/>
    </xf>
    <xf numFmtId="0" fontId="0" fillId="0" borderId="40" xfId="0" applyBorder="1" applyAlignment="1"/>
    <xf numFmtId="0" fontId="0" fillId="0" borderId="3" xfId="0" applyBorder="1" applyAlignment="1"/>
    <xf numFmtId="0" fontId="4" fillId="0" borderId="2" xfId="0" applyFont="1" applyFill="1" applyBorder="1" applyAlignment="1">
      <alignment horizontal="center" vertical="center" wrapText="1"/>
    </xf>
    <xf numFmtId="0" fontId="4" fillId="0" borderId="40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40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3" fontId="3" fillId="0" borderId="2" xfId="0" applyNumberFormat="1" applyFont="1" applyFill="1" applyBorder="1" applyAlignment="1">
      <alignment horizontal="center"/>
    </xf>
    <xf numFmtId="3" fontId="3" fillId="0" borderId="40" xfId="0" applyNumberFormat="1" applyFont="1" applyFill="1" applyBorder="1" applyAlignment="1">
      <alignment horizontal="center"/>
    </xf>
    <xf numFmtId="3" fontId="3" fillId="0" borderId="3" xfId="0" applyNumberFormat="1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165" fontId="4" fillId="0" borderId="2" xfId="0" applyNumberFormat="1" applyFont="1" applyFill="1" applyBorder="1" applyAlignment="1">
      <alignment horizontal="center" vertical="center" wrapText="1"/>
    </xf>
    <xf numFmtId="165" fontId="4" fillId="0" borderId="3" xfId="0" applyNumberFormat="1" applyFont="1" applyFill="1" applyBorder="1" applyAlignment="1">
      <alignment horizontal="center" vertical="center" wrapText="1"/>
    </xf>
    <xf numFmtId="3" fontId="4" fillId="0" borderId="2" xfId="3" applyNumberFormat="1" applyFont="1" applyFill="1" applyBorder="1" applyAlignment="1">
      <alignment horizontal="center" vertical="center" wrapText="1"/>
    </xf>
    <xf numFmtId="3" fontId="4" fillId="0" borderId="40" xfId="3" applyNumberFormat="1" applyFont="1" applyFill="1" applyBorder="1" applyAlignment="1">
      <alignment horizontal="center" vertical="center" wrapText="1"/>
    </xf>
    <xf numFmtId="3" fontId="4" fillId="0" borderId="10" xfId="0" applyNumberFormat="1" applyFont="1" applyFill="1" applyBorder="1" applyAlignment="1">
      <alignment horizontal="center" vertical="center" textRotation="90" wrapText="1"/>
    </xf>
    <xf numFmtId="3" fontId="4" fillId="0" borderId="6" xfId="0" applyNumberFormat="1" applyFont="1" applyFill="1" applyBorder="1" applyAlignment="1">
      <alignment horizontal="center" vertical="center" textRotation="90" wrapText="1"/>
    </xf>
    <xf numFmtId="3" fontId="4" fillId="0" borderId="2" xfId="0" applyNumberFormat="1" applyFont="1" applyFill="1" applyBorder="1" applyAlignment="1">
      <alignment horizontal="center" vertical="center" wrapText="1"/>
    </xf>
    <xf numFmtId="3" fontId="4" fillId="0" borderId="40" xfId="0" applyNumberFormat="1" applyFont="1" applyFill="1" applyBorder="1" applyAlignment="1">
      <alignment horizontal="center" vertical="center" wrapText="1"/>
    </xf>
    <xf numFmtId="3" fontId="4" fillId="0" borderId="3" xfId="0" applyNumberFormat="1" applyFont="1" applyFill="1" applyBorder="1" applyAlignment="1">
      <alignment horizontal="center" vertical="center" wrapText="1"/>
    </xf>
    <xf numFmtId="3" fontId="4" fillId="0" borderId="7" xfId="0" applyNumberFormat="1" applyFont="1" applyFill="1" applyBorder="1" applyAlignment="1">
      <alignment horizontal="center" vertical="center" textRotation="90"/>
    </xf>
    <xf numFmtId="3" fontId="4" fillId="0" borderId="8" xfId="0" applyNumberFormat="1" applyFont="1" applyFill="1" applyBorder="1" applyAlignment="1">
      <alignment horizontal="center" vertical="center" textRotation="90"/>
    </xf>
    <xf numFmtId="3" fontId="4" fillId="0" borderId="47" xfId="0" applyNumberFormat="1" applyFont="1" applyFill="1" applyBorder="1" applyAlignment="1">
      <alignment horizontal="center" vertical="center" textRotation="90"/>
    </xf>
    <xf numFmtId="3" fontId="4" fillId="0" borderId="2" xfId="0" applyNumberFormat="1" applyFont="1" applyFill="1" applyBorder="1" applyAlignment="1">
      <alignment horizontal="center" vertical="center"/>
    </xf>
    <xf numFmtId="3" fontId="4" fillId="0" borderId="40" xfId="0" applyNumberFormat="1" applyFont="1" applyFill="1" applyBorder="1" applyAlignment="1">
      <alignment horizontal="center" vertical="center"/>
    </xf>
    <xf numFmtId="3" fontId="4" fillId="0" borderId="3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textRotation="90" wrapText="1"/>
    </xf>
    <xf numFmtId="0" fontId="4" fillId="0" borderId="10" xfId="0" applyFont="1" applyFill="1" applyBorder="1" applyAlignment="1">
      <alignment horizontal="center" vertical="center" textRotation="90" wrapText="1"/>
    </xf>
    <xf numFmtId="0" fontId="4" fillId="0" borderId="6" xfId="0" applyFont="1" applyFill="1" applyBorder="1" applyAlignment="1">
      <alignment horizontal="center" vertical="center" textRotation="90" wrapText="1"/>
    </xf>
    <xf numFmtId="166" fontId="4" fillId="0" borderId="37" xfId="0" applyNumberFormat="1" applyFont="1" applyFill="1" applyBorder="1" applyAlignment="1">
      <alignment horizontal="center" vertical="center" wrapText="1"/>
    </xf>
    <xf numFmtId="166" fontId="4" fillId="0" borderId="39" xfId="0" applyNumberFormat="1" applyFont="1" applyFill="1" applyBorder="1" applyAlignment="1">
      <alignment horizontal="center" vertical="center" wrapText="1"/>
    </xf>
    <xf numFmtId="166" fontId="4" fillId="0" borderId="28" xfId="0" applyNumberFormat="1" applyFont="1" applyFill="1" applyBorder="1" applyAlignment="1">
      <alignment horizontal="center" vertical="center" wrapText="1"/>
    </xf>
    <xf numFmtId="166" fontId="4" fillId="0" borderId="27" xfId="0" applyNumberFormat="1" applyFont="1" applyFill="1" applyBorder="1" applyAlignment="1">
      <alignment horizontal="center" vertical="center" wrapText="1"/>
    </xf>
    <xf numFmtId="165" fontId="4" fillId="0" borderId="40" xfId="0" applyNumberFormat="1" applyFont="1" applyFill="1" applyBorder="1" applyAlignment="1">
      <alignment horizontal="center" vertical="center" wrapText="1"/>
    </xf>
    <xf numFmtId="0" fontId="4" fillId="0" borderId="37" xfId="0" applyFont="1" applyFill="1" applyBorder="1" applyAlignment="1">
      <alignment horizontal="center" vertical="center" textRotation="90" wrapText="1"/>
    </xf>
    <xf numFmtId="0" fontId="4" fillId="0" borderId="26" xfId="0" applyFont="1" applyFill="1" applyBorder="1" applyAlignment="1">
      <alignment horizontal="center" vertical="center" textRotation="90" wrapText="1"/>
    </xf>
    <xf numFmtId="0" fontId="4" fillId="0" borderId="28" xfId="0" applyFont="1" applyFill="1" applyBorder="1" applyAlignment="1">
      <alignment horizontal="center" vertical="center" textRotation="90" wrapText="1"/>
    </xf>
    <xf numFmtId="0" fontId="4" fillId="0" borderId="37" xfId="0" applyFont="1" applyFill="1" applyBorder="1" applyAlignment="1">
      <alignment horizontal="center" vertical="center" wrapText="1"/>
    </xf>
    <xf numFmtId="0" fontId="4" fillId="0" borderId="38" xfId="0" applyFont="1" applyFill="1" applyBorder="1" applyAlignment="1">
      <alignment horizontal="center" vertical="center" wrapText="1"/>
    </xf>
    <xf numFmtId="0" fontId="4" fillId="0" borderId="39" xfId="0" applyFont="1" applyFill="1" applyBorder="1" applyAlignment="1">
      <alignment horizontal="center" vertical="center" wrapText="1"/>
    </xf>
    <xf numFmtId="0" fontId="4" fillId="0" borderId="28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7" xfId="0" applyFont="1" applyFill="1" applyBorder="1" applyAlignment="1">
      <alignment horizontal="center" vertical="center" wrapText="1"/>
    </xf>
    <xf numFmtId="168" fontId="3" fillId="0" borderId="8" xfId="0" applyNumberFormat="1" applyFont="1" applyFill="1" applyBorder="1" applyAlignment="1">
      <alignment horizontal="right"/>
    </xf>
    <xf numFmtId="168" fontId="3" fillId="0" borderId="45" xfId="0" applyNumberFormat="1" applyFont="1" applyBorder="1"/>
  </cellXfs>
  <cellStyles count="6">
    <cellStyle name="Comma" xfId="1" builtinId="3"/>
    <cellStyle name="Currency" xfId="2" builtinId="4"/>
    <cellStyle name="Normal" xfId="0" builtinId="0"/>
    <cellStyle name="Normal_qmf_temp" xfId="3"/>
    <cellStyle name="Normal_Sheet1" xfId="4"/>
    <cellStyle name="Normal_Sheet2" xf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C4D79B"/>
      <color rgb="FF92D05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O113"/>
  <sheetViews>
    <sheetView tabSelected="1" zoomScale="75" zoomScaleNormal="75" workbookViewId="0">
      <pane xSplit="2" ySplit="3" topLeftCell="N4" activePane="bottomRight" state="frozen"/>
      <selection pane="topRight" activeCell="C1" sqref="C1"/>
      <selection pane="bottomLeft" activeCell="A4" sqref="A4"/>
      <selection pane="bottomRight" activeCell="U4" sqref="U4"/>
    </sheetView>
  </sheetViews>
  <sheetFormatPr defaultColWidth="11.5703125" defaultRowHeight="15.75" x14ac:dyDescent="0.25"/>
  <cols>
    <col min="1" max="1" width="7.28515625" style="1" customWidth="1"/>
    <col min="2" max="2" width="17.28515625" style="1" customWidth="1"/>
    <col min="3" max="3" width="15.7109375" style="1" customWidth="1"/>
    <col min="4" max="4" width="11.5703125" style="1" hidden="1" customWidth="1"/>
    <col min="5" max="5" width="13.7109375" style="1" customWidth="1"/>
    <col min="6" max="6" width="15.42578125" style="1" bestFit="1" customWidth="1"/>
    <col min="7" max="7" width="18" style="1" customWidth="1"/>
    <col min="8" max="8" width="17.5703125" style="1" customWidth="1"/>
    <col min="9" max="9" width="17.28515625" style="1" customWidth="1"/>
    <col min="10" max="10" width="15.42578125" style="1" bestFit="1" customWidth="1"/>
    <col min="11" max="11" width="18.5703125" style="1" customWidth="1"/>
    <col min="12" max="12" width="15.7109375" style="1" customWidth="1"/>
    <col min="13" max="13" width="17.28515625" style="1" customWidth="1"/>
    <col min="14" max="14" width="11.5703125" style="166" customWidth="1"/>
    <col min="15" max="15" width="11.5703125" style="1" hidden="1" customWidth="1"/>
    <col min="16" max="16" width="13.28515625" style="1" customWidth="1"/>
    <col min="17" max="20" width="11.5703125" style="1" customWidth="1"/>
    <col min="21" max="21" width="12" style="1" customWidth="1"/>
    <col min="22" max="22" width="11.5703125" style="1" customWidth="1"/>
    <col min="23" max="23" width="11.5703125" style="166" customWidth="1"/>
    <col min="24" max="24" width="14.28515625" style="166" bestFit="1" customWidth="1"/>
    <col min="25" max="25" width="13.28515625" style="166" hidden="1" customWidth="1"/>
    <col min="26" max="26" width="11.5703125" style="1" customWidth="1"/>
    <col min="27" max="27" width="14" style="1" bestFit="1" customWidth="1"/>
    <col min="28" max="29" width="11.5703125" style="1" customWidth="1"/>
    <col min="30" max="30" width="11.5703125" style="166" customWidth="1"/>
    <col min="31" max="35" width="11.5703125" style="1" customWidth="1"/>
    <col min="36" max="40" width="11.5703125" style="164" customWidth="1"/>
    <col min="41" max="48" width="11.5703125" style="1" customWidth="1"/>
    <col min="49" max="49" width="11.5703125" style="169" customWidth="1"/>
    <col min="50" max="54" width="11.5703125" style="1" customWidth="1"/>
    <col min="55" max="55" width="11.5703125" style="170" customWidth="1"/>
    <col min="56" max="56" width="11.5703125" style="171" customWidth="1"/>
    <col min="57" max="61" width="11.5703125" style="1" customWidth="1"/>
    <col min="62" max="62" width="15.7109375" style="2" customWidth="1"/>
    <col min="63" max="65" width="11.5703125" style="1" customWidth="1"/>
    <col min="66" max="66" width="11.5703125" style="2" customWidth="1"/>
    <col min="67" max="67" width="11.5703125" style="1"/>
    <col min="68" max="68" width="8.5703125" style="166" customWidth="1"/>
    <col min="69" max="16384" width="11.5703125" style="1"/>
  </cols>
  <sheetData>
    <row r="1" spans="1:73" s="2" customFormat="1" ht="35.25" customHeight="1" thickBot="1" x14ac:dyDescent="0.3">
      <c r="A1" s="1"/>
      <c r="C1" s="253" t="s">
        <v>263</v>
      </c>
      <c r="D1" s="253"/>
      <c r="E1" s="253"/>
      <c r="F1" s="253"/>
      <c r="G1" s="253"/>
      <c r="H1" s="253"/>
      <c r="I1" s="253"/>
      <c r="J1" s="253"/>
      <c r="K1" s="254"/>
      <c r="L1" s="3"/>
      <c r="M1" s="3"/>
      <c r="N1" s="283" t="s">
        <v>220</v>
      </c>
      <c r="O1" s="284"/>
      <c r="P1" s="284"/>
      <c r="Q1" s="285"/>
      <c r="R1" s="286" t="s">
        <v>222</v>
      </c>
      <c r="S1" s="287"/>
      <c r="T1" s="287"/>
      <c r="U1" s="287"/>
      <c r="V1" s="288"/>
      <c r="W1" s="308" t="s">
        <v>225</v>
      </c>
      <c r="X1" s="309"/>
      <c r="Y1" s="309"/>
      <c r="Z1" s="309"/>
      <c r="AA1" s="310"/>
      <c r="AB1" s="308" t="s">
        <v>227</v>
      </c>
      <c r="AC1" s="309"/>
      <c r="AD1" s="310"/>
      <c r="AE1" s="283" t="s">
        <v>229</v>
      </c>
      <c r="AF1" s="285"/>
      <c r="AG1" s="283" t="s">
        <v>209</v>
      </c>
      <c r="AH1" s="284"/>
      <c r="AI1" s="284"/>
      <c r="AJ1" s="284"/>
      <c r="AK1" s="284"/>
      <c r="AL1" s="284"/>
      <c r="AM1" s="284"/>
      <c r="AN1" s="284"/>
      <c r="AO1" s="284"/>
      <c r="AP1" s="284"/>
      <c r="AQ1" s="284"/>
      <c r="AR1" s="284"/>
      <c r="AS1" s="284"/>
      <c r="AT1" s="284"/>
      <c r="AU1" s="284"/>
      <c r="AV1" s="284"/>
      <c r="AW1" s="284"/>
      <c r="AX1" s="314" t="s">
        <v>237</v>
      </c>
      <c r="AY1" s="315"/>
      <c r="AZ1" s="308" t="s">
        <v>210</v>
      </c>
      <c r="BA1" s="309"/>
      <c r="BB1" s="309"/>
      <c r="BC1" s="309"/>
      <c r="BD1" s="309"/>
      <c r="BE1" s="309"/>
      <c r="BF1" s="309"/>
      <c r="BG1" s="309"/>
      <c r="BH1" s="309"/>
      <c r="BI1" s="310"/>
      <c r="BJ1" s="322" t="s">
        <v>207</v>
      </c>
      <c r="BK1" s="323"/>
      <c r="BL1" s="324"/>
      <c r="BM1" s="311" t="s">
        <v>238</v>
      </c>
      <c r="BN1" s="319" t="s">
        <v>242</v>
      </c>
      <c r="BO1" s="311" t="s">
        <v>243</v>
      </c>
      <c r="BP1" s="305" t="s">
        <v>262</v>
      </c>
    </row>
    <row r="2" spans="1:73" s="11" customFormat="1" ht="83.25" customHeight="1" thickBot="1" x14ac:dyDescent="0.25">
      <c r="A2" s="7"/>
      <c r="B2" s="294" t="s">
        <v>0</v>
      </c>
      <c r="C2" s="268" t="s">
        <v>91</v>
      </c>
      <c r="D2" s="269"/>
      <c r="E2" s="269"/>
      <c r="F2" s="269"/>
      <c r="G2" s="269"/>
      <c r="H2" s="269"/>
      <c r="I2" s="269"/>
      <c r="J2" s="269"/>
      <c r="K2" s="269"/>
      <c r="L2" s="269"/>
      <c r="M2" s="270"/>
      <c r="N2" s="283" t="s">
        <v>199</v>
      </c>
      <c r="O2" s="285"/>
      <c r="P2" s="8" t="s">
        <v>200</v>
      </c>
      <c r="Q2" s="289" t="s">
        <v>201</v>
      </c>
      <c r="R2" s="286" t="s">
        <v>199</v>
      </c>
      <c r="S2" s="287"/>
      <c r="T2" s="288"/>
      <c r="U2" s="8" t="s">
        <v>200</v>
      </c>
      <c r="V2" s="289" t="s">
        <v>89</v>
      </c>
      <c r="W2" s="302" t="s">
        <v>199</v>
      </c>
      <c r="X2" s="303"/>
      <c r="Y2" s="304"/>
      <c r="Z2" s="8" t="s">
        <v>200</v>
      </c>
      <c r="AA2" s="6" t="s">
        <v>202</v>
      </c>
      <c r="AB2" s="300" t="s">
        <v>203</v>
      </c>
      <c r="AC2" s="300" t="s">
        <v>204</v>
      </c>
      <c r="AD2" s="300" t="s">
        <v>228</v>
      </c>
      <c r="AE2" s="283" t="s">
        <v>230</v>
      </c>
      <c r="AF2" s="285"/>
      <c r="AG2" s="283" t="s">
        <v>231</v>
      </c>
      <c r="AH2" s="284"/>
      <c r="AI2" s="285"/>
      <c r="AJ2" s="296" t="s">
        <v>232</v>
      </c>
      <c r="AK2" s="318"/>
      <c r="AL2" s="297"/>
      <c r="AM2" s="296" t="s">
        <v>233</v>
      </c>
      <c r="AN2" s="297"/>
      <c r="AO2" s="283" t="s">
        <v>234</v>
      </c>
      <c r="AP2" s="284"/>
      <c r="AQ2" s="285"/>
      <c r="AR2" s="283" t="s">
        <v>235</v>
      </c>
      <c r="AS2" s="284"/>
      <c r="AT2" s="285"/>
      <c r="AU2" s="298" t="s">
        <v>236</v>
      </c>
      <c r="AV2" s="299"/>
      <c r="AW2" s="299"/>
      <c r="AX2" s="316"/>
      <c r="AY2" s="317"/>
      <c r="AZ2" s="283" t="s">
        <v>211</v>
      </c>
      <c r="BA2" s="284"/>
      <c r="BB2" s="285"/>
      <c r="BC2" s="283" t="s">
        <v>212</v>
      </c>
      <c r="BD2" s="284"/>
      <c r="BE2" s="285"/>
      <c r="BF2" s="286" t="s">
        <v>241</v>
      </c>
      <c r="BG2" s="287"/>
      <c r="BH2" s="287"/>
      <c r="BI2" s="288"/>
      <c r="BJ2" s="325"/>
      <c r="BK2" s="326"/>
      <c r="BL2" s="327"/>
      <c r="BM2" s="312"/>
      <c r="BN2" s="320"/>
      <c r="BO2" s="312"/>
      <c r="BP2" s="306"/>
      <c r="BQ2" s="10"/>
      <c r="BR2" s="10"/>
      <c r="BS2" s="10"/>
      <c r="BT2" s="10"/>
      <c r="BU2" s="10"/>
    </row>
    <row r="3" spans="1:73" s="14" customFormat="1" ht="128.25" customHeight="1" thickBot="1" x14ac:dyDescent="0.25">
      <c r="A3" s="223" t="s">
        <v>1</v>
      </c>
      <c r="B3" s="295"/>
      <c r="C3" s="220" t="s">
        <v>244</v>
      </c>
      <c r="D3" s="221" t="s">
        <v>2</v>
      </c>
      <c r="E3" s="207" t="s">
        <v>216</v>
      </c>
      <c r="F3" s="222" t="s">
        <v>96</v>
      </c>
      <c r="G3" s="239" t="s">
        <v>259</v>
      </c>
      <c r="H3" s="247" t="s">
        <v>217</v>
      </c>
      <c r="I3" s="248" t="s">
        <v>218</v>
      </c>
      <c r="J3" s="208" t="s">
        <v>95</v>
      </c>
      <c r="K3" s="209" t="s">
        <v>219</v>
      </c>
      <c r="L3" s="209" t="s">
        <v>253</v>
      </c>
      <c r="M3" s="209" t="s">
        <v>252</v>
      </c>
      <c r="N3" s="12" t="s">
        <v>260</v>
      </c>
      <c r="O3" s="8" t="s">
        <v>221</v>
      </c>
      <c r="P3" s="8" t="s">
        <v>261</v>
      </c>
      <c r="Q3" s="290"/>
      <c r="R3" s="213" t="s">
        <v>214</v>
      </c>
      <c r="S3" s="212" t="s">
        <v>213</v>
      </c>
      <c r="T3" s="212" t="s">
        <v>223</v>
      </c>
      <c r="U3" s="214" t="s">
        <v>224</v>
      </c>
      <c r="V3" s="290"/>
      <c r="W3" s="210" t="s">
        <v>226</v>
      </c>
      <c r="X3" s="211" t="s">
        <v>202</v>
      </c>
      <c r="Y3" s="211" t="s">
        <v>257</v>
      </c>
      <c r="Z3" s="212" t="s">
        <v>90</v>
      </c>
      <c r="AA3" s="9" t="s">
        <v>198</v>
      </c>
      <c r="AB3" s="301"/>
      <c r="AC3" s="301"/>
      <c r="AD3" s="301"/>
      <c r="AE3" s="9" t="s">
        <v>206</v>
      </c>
      <c r="AF3" s="8" t="s">
        <v>205</v>
      </c>
      <c r="AG3" s="213" t="s">
        <v>249</v>
      </c>
      <c r="AH3" s="212" t="s">
        <v>247</v>
      </c>
      <c r="AI3" s="215" t="s">
        <v>248</v>
      </c>
      <c r="AJ3" s="213" t="s">
        <v>249</v>
      </c>
      <c r="AK3" s="212" t="s">
        <v>250</v>
      </c>
      <c r="AL3" s="215" t="s">
        <v>251</v>
      </c>
      <c r="AM3" s="212" t="s">
        <v>250</v>
      </c>
      <c r="AN3" s="215" t="s">
        <v>251</v>
      </c>
      <c r="AO3" s="213" t="s">
        <v>249</v>
      </c>
      <c r="AP3" s="212" t="s">
        <v>250</v>
      </c>
      <c r="AQ3" s="215" t="s">
        <v>251</v>
      </c>
      <c r="AR3" s="213" t="s">
        <v>249</v>
      </c>
      <c r="AS3" s="212" t="s">
        <v>250</v>
      </c>
      <c r="AT3" s="215" t="s">
        <v>251</v>
      </c>
      <c r="AU3" s="213" t="s">
        <v>249</v>
      </c>
      <c r="AV3" s="212" t="s">
        <v>250</v>
      </c>
      <c r="AW3" s="215" t="s">
        <v>251</v>
      </c>
      <c r="AX3" s="216" t="s">
        <v>92</v>
      </c>
      <c r="AY3" s="216" t="s">
        <v>93</v>
      </c>
      <c r="AZ3" s="210" t="s">
        <v>97</v>
      </c>
      <c r="BA3" s="217" t="s">
        <v>98</v>
      </c>
      <c r="BB3" s="217" t="s">
        <v>99</v>
      </c>
      <c r="BC3" s="218" t="s">
        <v>239</v>
      </c>
      <c r="BD3" s="219" t="s">
        <v>240</v>
      </c>
      <c r="BE3" s="217" t="s">
        <v>100</v>
      </c>
      <c r="BF3" s="4" t="s">
        <v>101</v>
      </c>
      <c r="BG3" s="8" t="s">
        <v>102</v>
      </c>
      <c r="BH3" s="8" t="s">
        <v>103</v>
      </c>
      <c r="BI3" s="5" t="s">
        <v>104</v>
      </c>
      <c r="BJ3" s="234" t="s">
        <v>206</v>
      </c>
      <c r="BK3" s="212" t="s">
        <v>215</v>
      </c>
      <c r="BL3" s="217" t="s">
        <v>208</v>
      </c>
      <c r="BM3" s="313"/>
      <c r="BN3" s="321"/>
      <c r="BO3" s="313"/>
      <c r="BP3" s="307"/>
      <c r="BQ3" s="13"/>
      <c r="BR3" s="13"/>
      <c r="BS3" s="13"/>
      <c r="BT3" s="13"/>
      <c r="BU3" s="13"/>
    </row>
    <row r="4" spans="1:73" s="2" customFormat="1" x14ac:dyDescent="0.25">
      <c r="A4" s="15" t="s">
        <v>112</v>
      </c>
      <c r="B4" s="16" t="s">
        <v>5</v>
      </c>
      <c r="C4" s="17">
        <v>191807.41</v>
      </c>
      <c r="D4" s="18"/>
      <c r="E4" s="17">
        <v>17859.3</v>
      </c>
      <c r="F4" s="19">
        <f>SUM(C4:E4)</f>
        <v>209666.71</v>
      </c>
      <c r="G4" s="242">
        <v>666458</v>
      </c>
      <c r="H4" s="244">
        <v>3429</v>
      </c>
      <c r="I4" s="245">
        <f>SUM(G4-C4)+H4</f>
        <v>478079.58999999997</v>
      </c>
      <c r="J4" s="21">
        <f t="shared" ref="J4:J35" si="0">N4*(J$102)/N$90</f>
        <v>457502.13576108066</v>
      </c>
      <c r="K4" s="22">
        <f>SUM(F4+I4+J4)</f>
        <v>1145248.4357610806</v>
      </c>
      <c r="L4" s="23">
        <f>(I4-H4)/(K4-H4)</f>
        <v>0.41569671625323251</v>
      </c>
      <c r="M4" s="23">
        <f>I4/K4</f>
        <v>0.41744618466323402</v>
      </c>
      <c r="N4" s="236">
        <v>465156</v>
      </c>
      <c r="O4" s="24"/>
      <c r="P4" s="59">
        <f>8000*U4</f>
        <v>24000</v>
      </c>
      <c r="Q4" s="25">
        <f>P4+O4+N4</f>
        <v>489156</v>
      </c>
      <c r="R4" s="26">
        <v>28</v>
      </c>
      <c r="S4" s="26">
        <v>3</v>
      </c>
      <c r="T4" s="26">
        <v>0</v>
      </c>
      <c r="U4" s="26">
        <v>3</v>
      </c>
      <c r="V4" s="26">
        <f t="shared" ref="V4:V35" si="1">SUM(R4:U4)</f>
        <v>34</v>
      </c>
      <c r="W4" s="27">
        <v>6799</v>
      </c>
      <c r="X4" s="28">
        <v>1171296.0001373291</v>
      </c>
      <c r="Y4" s="29"/>
      <c r="Z4" s="30">
        <f t="shared" ref="Z4:Z35" si="2">P4*3.25</f>
        <v>78000</v>
      </c>
      <c r="AA4" s="31">
        <f t="shared" ref="AA4:AA35" si="3">SUM(X4:Z4)</f>
        <v>1249296.0001373291</v>
      </c>
      <c r="AB4" s="29">
        <v>2586</v>
      </c>
      <c r="AC4" s="29">
        <v>2570</v>
      </c>
      <c r="AD4" s="29">
        <v>1396</v>
      </c>
      <c r="AE4" s="29">
        <v>71</v>
      </c>
      <c r="AF4" s="32">
        <f t="shared" ref="AF4:AF35" si="4">AE4/(R4+S4+T4)</f>
        <v>2.2903225806451615</v>
      </c>
      <c r="AG4" s="33">
        <f t="shared" ref="AG4:AG35" si="5">I4/V4</f>
        <v>14061.164411764705</v>
      </c>
      <c r="AH4" s="34">
        <f t="shared" ref="AH4:AH35" si="6">(F4+J4)/V4</f>
        <v>19622.613110620019</v>
      </c>
      <c r="AI4" s="35">
        <f>SUM(AG4:AH4)</f>
        <v>33683.777522384727</v>
      </c>
      <c r="AJ4" s="36">
        <f t="shared" ref="AJ4:AJ35" si="7">I4/N4</f>
        <v>1.0277833458022685</v>
      </c>
      <c r="AK4" s="36">
        <f t="shared" ref="AK4:AK35" si="8">(F4+J4)/N4</f>
        <v>1.4342905299750635</v>
      </c>
      <c r="AL4" s="37">
        <f t="shared" ref="AL4:AL35" si="9">K4/N4</f>
        <v>2.4620738757773317</v>
      </c>
      <c r="AM4" s="38">
        <f t="shared" ref="AM4:AM35" si="10">(F4+J4)/X4</f>
        <v>0.56959884237874814</v>
      </c>
      <c r="AN4" s="38">
        <f t="shared" ref="AN4:AN35" si="11">K4/AA4</f>
        <v>0.91671504242004209</v>
      </c>
      <c r="AO4" s="39">
        <f t="shared" ref="AO4:AO35" si="12">I4/AD4</f>
        <v>342.46388968481375</v>
      </c>
      <c r="AP4" s="39">
        <f t="shared" ref="AP4:AP35" si="13">(F4+J4)/AD4</f>
        <v>477.91464596065947</v>
      </c>
      <c r="AQ4" s="39">
        <f>SUM(AO4:AP4)</f>
        <v>820.37853564547322</v>
      </c>
      <c r="AR4" s="39">
        <f t="shared" ref="AR4:AR35" si="14">I4/AB4</f>
        <v>184.87223124516626</v>
      </c>
      <c r="AS4" s="39">
        <f t="shared" ref="AS4:AS35" si="15">(F4+J4)/AB4</f>
        <v>257.99259310173267</v>
      </c>
      <c r="AT4" s="39">
        <f>SUM(AR4:AS4)</f>
        <v>442.8648243468989</v>
      </c>
      <c r="AU4" s="40">
        <f t="shared" ref="AU4:AU35" si="16">I4/AC4</f>
        <v>186.023186770428</v>
      </c>
      <c r="AV4" s="20">
        <f t="shared" ref="AV4:AV35" si="17">(F4+J4)/AC4</f>
        <v>259.59877266968118</v>
      </c>
      <c r="AW4" s="20">
        <f t="shared" ref="AW4:AW35" si="18">K4/AC4</f>
        <v>445.62195944010915</v>
      </c>
      <c r="AX4" s="20">
        <f t="shared" ref="AX4:AX35" si="19">F4/AB4</f>
        <v>81.077614075792724</v>
      </c>
      <c r="AY4" s="20">
        <f t="shared" ref="AY4:AY35" si="20">F4/(R4+S4)</f>
        <v>6763.442258064516</v>
      </c>
      <c r="AZ4" s="24">
        <f t="shared" ref="AZ4:AZ35" si="21">(N4+O4)/(R4+S4+T4)</f>
        <v>15005.032258064517</v>
      </c>
      <c r="BA4" s="41">
        <f t="shared" ref="BA4:BA35" si="22">(X4+Y4)/(R4+S4+T4)</f>
        <v>37783.741939913845</v>
      </c>
      <c r="BB4" s="42">
        <f t="shared" ref="BB4:BB35" si="23">AB4/(R4+S4+T4)</f>
        <v>83.41935483870968</v>
      </c>
      <c r="BC4" s="43">
        <f t="shared" ref="BC4:BC35" si="24">((X4+Y4)/180)/AE4</f>
        <v>91.650704236097738</v>
      </c>
      <c r="BD4" s="44">
        <f t="shared" ref="BD4:BD35" si="25">((N4+O4)/180)/AE4</f>
        <v>36.397183098591547</v>
      </c>
      <c r="BE4" s="45">
        <f t="shared" ref="BE4:BE35" si="26">(X4+Y4)/(N4+O4)</f>
        <v>2.5180713570013697</v>
      </c>
      <c r="BF4" s="46">
        <f t="shared" ref="BF4:BF35" si="27">(F4+J4)/AB4</f>
        <v>257.99259310173267</v>
      </c>
      <c r="BG4" s="47">
        <f t="shared" ref="BG4:BG35" si="28">(F4+O4)/X4</f>
        <v>0.17900403482588306</v>
      </c>
      <c r="BH4" s="48">
        <f t="shared" ref="BH4:BH35" si="29">(F4+J4)/(N4)</f>
        <v>1.4342905299750635</v>
      </c>
      <c r="BI4" s="49">
        <f t="shared" ref="BI4:BI35" si="30">(F4+J4)/(+R4+S4)</f>
        <v>21521.575669712278</v>
      </c>
      <c r="BJ4" s="256">
        <v>31211737</v>
      </c>
      <c r="BK4" s="50">
        <f t="shared" ref="BK4:BK35" si="31">I4/BJ4</f>
        <v>1.5317301629191607E-2</v>
      </c>
      <c r="BL4" s="50">
        <f t="shared" ref="BL4:BL35" si="32">(G4+H4)/BJ4</f>
        <v>2.1462663228259293E-2</v>
      </c>
      <c r="BM4" s="50">
        <f t="shared" ref="BM4:BM35" si="33">(G4+J4)/(BJ4+J4)</f>
        <v>3.5490594862189119E-2</v>
      </c>
      <c r="BN4" s="224">
        <v>3111</v>
      </c>
      <c r="BO4" s="48">
        <f t="shared" ref="BO4:BO35" si="34">K4/BN4</f>
        <v>368.12871609163631</v>
      </c>
      <c r="BP4" s="145">
        <v>489</v>
      </c>
      <c r="BQ4" s="51"/>
      <c r="BR4" s="51"/>
      <c r="BS4" s="51"/>
      <c r="BT4" s="51"/>
      <c r="BU4" s="51"/>
    </row>
    <row r="5" spans="1:73" s="76" customFormat="1" x14ac:dyDescent="0.25">
      <c r="A5" s="52" t="s">
        <v>113</v>
      </c>
      <c r="B5" s="53" t="s">
        <v>6</v>
      </c>
      <c r="C5" s="54">
        <v>1218706.3799999999</v>
      </c>
      <c r="D5" s="55"/>
      <c r="E5" s="54">
        <v>102988.62</v>
      </c>
      <c r="F5" s="54">
        <f>SUM(C5:E5)</f>
        <v>1321695</v>
      </c>
      <c r="G5" s="243">
        <v>4156109</v>
      </c>
      <c r="H5" s="245">
        <v>525276</v>
      </c>
      <c r="I5" s="245">
        <f t="shared" ref="I5:I68" si="35">SUM(G5-C5)+H5</f>
        <v>3462678.62</v>
      </c>
      <c r="J5" s="57">
        <f t="shared" si="0"/>
        <v>2665575.7708717249</v>
      </c>
      <c r="K5" s="22">
        <f t="shared" ref="K5:K68" si="36">SUM(F5+I5+J5)</f>
        <v>7449949.390871725</v>
      </c>
      <c r="L5" s="23">
        <f t="shared" ref="L5:L68" si="37">(I5-H5)/(K5-H5)</f>
        <v>0.42419367011188663</v>
      </c>
      <c r="M5" s="23">
        <f t="shared" ref="M5:M68" si="38">I5/K5</f>
        <v>0.46479223392346147</v>
      </c>
      <c r="N5" s="236">
        <v>2710170</v>
      </c>
      <c r="O5" s="58"/>
      <c r="P5" s="328">
        <f>8000*U5</f>
        <v>0</v>
      </c>
      <c r="Q5" s="58">
        <f>P5+O5+N5</f>
        <v>2710170</v>
      </c>
      <c r="R5" s="60">
        <v>141</v>
      </c>
      <c r="S5" s="60">
        <v>24</v>
      </c>
      <c r="T5" s="60">
        <v>2</v>
      </c>
      <c r="U5" s="60"/>
      <c r="V5" s="60">
        <f t="shared" si="1"/>
        <v>167</v>
      </c>
      <c r="W5" s="264">
        <v>51183</v>
      </c>
      <c r="X5" s="62">
        <v>7787589.6456642151</v>
      </c>
      <c r="Y5" s="63"/>
      <c r="Z5" s="233">
        <f t="shared" si="2"/>
        <v>0</v>
      </c>
      <c r="AA5" s="64">
        <f t="shared" si="3"/>
        <v>7787589.6456642151</v>
      </c>
      <c r="AB5" s="63">
        <v>20319</v>
      </c>
      <c r="AC5" s="63">
        <v>18179</v>
      </c>
      <c r="AD5" s="63">
        <v>10296</v>
      </c>
      <c r="AE5" s="63">
        <v>555</v>
      </c>
      <c r="AF5" s="32">
        <f t="shared" si="4"/>
        <v>3.3233532934131738</v>
      </c>
      <c r="AG5" s="65">
        <f t="shared" si="5"/>
        <v>20734.602514970062</v>
      </c>
      <c r="AH5" s="65">
        <f t="shared" si="6"/>
        <v>23875.872879471408</v>
      </c>
      <c r="AI5" s="56">
        <f>SUM(AG5:AH5)</f>
        <v>44610.47539444147</v>
      </c>
      <c r="AJ5" s="66">
        <f t="shared" si="7"/>
        <v>1.2776610397133759</v>
      </c>
      <c r="AK5" s="66">
        <f t="shared" si="8"/>
        <v>1.4712253367396602</v>
      </c>
      <c r="AL5" s="67">
        <f t="shared" si="9"/>
        <v>2.748886376453036</v>
      </c>
      <c r="AM5" s="67">
        <f t="shared" si="10"/>
        <v>0.51200319383696091</v>
      </c>
      <c r="AN5" s="67">
        <f t="shared" si="11"/>
        <v>0.95664380505969859</v>
      </c>
      <c r="AO5" s="65">
        <f t="shared" si="12"/>
        <v>336.31299728049731</v>
      </c>
      <c r="AP5" s="65">
        <f t="shared" si="13"/>
        <v>387.26406088497714</v>
      </c>
      <c r="AQ5" s="65">
        <f>SUM(AO5:AP5)</f>
        <v>723.57705816547445</v>
      </c>
      <c r="AR5" s="65">
        <f t="shared" si="14"/>
        <v>170.4157990058566</v>
      </c>
      <c r="AS5" s="65">
        <f t="shared" si="15"/>
        <v>196.23361242540111</v>
      </c>
      <c r="AT5" s="65">
        <f>SUM(AR5:AS5)</f>
        <v>366.6494114312577</v>
      </c>
      <c r="AU5" s="68">
        <f t="shared" si="16"/>
        <v>190.47684801144177</v>
      </c>
      <c r="AV5" s="56">
        <f t="shared" si="17"/>
        <v>219.33388915076324</v>
      </c>
      <c r="AW5" s="56">
        <f t="shared" si="18"/>
        <v>409.81073716220504</v>
      </c>
      <c r="AX5" s="56">
        <f t="shared" si="19"/>
        <v>65.047246419607262</v>
      </c>
      <c r="AY5" s="56">
        <f t="shared" si="20"/>
        <v>8010.272727272727</v>
      </c>
      <c r="AZ5" s="58">
        <f t="shared" si="21"/>
        <v>16228.562874251496</v>
      </c>
      <c r="BA5" s="69">
        <f t="shared" si="22"/>
        <v>46632.273327330629</v>
      </c>
      <c r="BB5" s="70">
        <f t="shared" si="23"/>
        <v>121.67065868263474</v>
      </c>
      <c r="BC5" s="60">
        <f t="shared" si="24"/>
        <v>77.953850306949107</v>
      </c>
      <c r="BD5" s="32">
        <f t="shared" si="25"/>
        <v>27.12882882882883</v>
      </c>
      <c r="BE5" s="71">
        <f t="shared" si="26"/>
        <v>2.8734690612264968</v>
      </c>
      <c r="BF5" s="72">
        <f t="shared" si="27"/>
        <v>196.23361242540111</v>
      </c>
      <c r="BG5" s="73">
        <f t="shared" si="28"/>
        <v>0.16971811049852392</v>
      </c>
      <c r="BH5" s="66">
        <f t="shared" si="29"/>
        <v>1.4712253367396602</v>
      </c>
      <c r="BI5" s="74">
        <f t="shared" si="30"/>
        <v>24165.277399222574</v>
      </c>
      <c r="BJ5" s="257">
        <v>190541525</v>
      </c>
      <c r="BK5" s="75">
        <f t="shared" si="31"/>
        <v>1.8172829360949012E-2</v>
      </c>
      <c r="BL5" s="75">
        <f t="shared" si="32"/>
        <v>2.4568843982958569E-2</v>
      </c>
      <c r="BM5" s="75">
        <f t="shared" si="33"/>
        <v>3.5307629707469715E-2</v>
      </c>
      <c r="BN5" s="225">
        <v>24600</v>
      </c>
      <c r="BO5" s="66">
        <f t="shared" si="34"/>
        <v>302.84347117364734</v>
      </c>
      <c r="BP5" s="58">
        <v>1162</v>
      </c>
      <c r="BQ5" s="51"/>
      <c r="BR5" s="51"/>
      <c r="BS5" s="51"/>
      <c r="BT5" s="51"/>
      <c r="BU5" s="51"/>
    </row>
    <row r="6" spans="1:73" s="76" customFormat="1" x14ac:dyDescent="0.25">
      <c r="A6" s="52" t="s">
        <v>114</v>
      </c>
      <c r="B6" s="53" t="s">
        <v>7</v>
      </c>
      <c r="C6" s="54">
        <v>165644.39000000001</v>
      </c>
      <c r="D6" s="55"/>
      <c r="E6" s="54">
        <v>13692.13</v>
      </c>
      <c r="F6" s="54">
        <f t="shared" ref="F6:F69" si="39">SUM(C6:E6)</f>
        <v>179336.52000000002</v>
      </c>
      <c r="G6" s="243">
        <v>607213</v>
      </c>
      <c r="H6" s="245">
        <v>0</v>
      </c>
      <c r="I6" s="245">
        <f t="shared" si="35"/>
        <v>441568.61</v>
      </c>
      <c r="J6" s="57">
        <f t="shared" si="0"/>
        <v>399929.31068968395</v>
      </c>
      <c r="K6" s="22">
        <f t="shared" si="36"/>
        <v>1020834.4406896839</v>
      </c>
      <c r="L6" s="23">
        <f t="shared" si="37"/>
        <v>0.43255653649545045</v>
      </c>
      <c r="M6" s="23">
        <f t="shared" si="38"/>
        <v>0.43255653649545045</v>
      </c>
      <c r="N6" s="236">
        <v>406620</v>
      </c>
      <c r="O6" s="58"/>
      <c r="P6" s="328">
        <f>8000*U6</f>
        <v>0</v>
      </c>
      <c r="Q6" s="58">
        <f t="shared" ref="Q6:Q69" si="40">P6+O6+N6</f>
        <v>406620</v>
      </c>
      <c r="R6" s="60">
        <v>20</v>
      </c>
      <c r="S6" s="60">
        <v>3</v>
      </c>
      <c r="T6" s="60">
        <v>0</v>
      </c>
      <c r="U6" s="60"/>
      <c r="V6" s="60">
        <f t="shared" si="1"/>
        <v>23</v>
      </c>
      <c r="W6" s="61">
        <v>7151</v>
      </c>
      <c r="X6" s="62">
        <v>1074150</v>
      </c>
      <c r="Y6" s="63"/>
      <c r="Z6" s="64">
        <f t="shared" si="2"/>
        <v>0</v>
      </c>
      <c r="AA6" s="64">
        <f t="shared" si="3"/>
        <v>1074150</v>
      </c>
      <c r="AB6" s="63">
        <v>3203</v>
      </c>
      <c r="AC6" s="63">
        <v>3155</v>
      </c>
      <c r="AD6" s="63">
        <v>1610</v>
      </c>
      <c r="AE6" s="63">
        <v>60</v>
      </c>
      <c r="AF6" s="32">
        <f t="shared" si="4"/>
        <v>2.6086956521739131</v>
      </c>
      <c r="AG6" s="65">
        <f t="shared" si="5"/>
        <v>19198.635217391304</v>
      </c>
      <c r="AH6" s="65">
        <f t="shared" si="6"/>
        <v>25185.470899551477</v>
      </c>
      <c r="AI6" s="56">
        <f t="shared" ref="AI6:AI69" si="41">SUM(AG6:AH6)</f>
        <v>44384.106116942785</v>
      </c>
      <c r="AJ6" s="66">
        <f t="shared" si="7"/>
        <v>1.0859490679258275</v>
      </c>
      <c r="AK6" s="66">
        <f t="shared" si="8"/>
        <v>1.4245876510985294</v>
      </c>
      <c r="AL6" s="67">
        <f t="shared" si="9"/>
        <v>2.5105367190243566</v>
      </c>
      <c r="AM6" s="67">
        <f t="shared" si="10"/>
        <v>0.53927834165589905</v>
      </c>
      <c r="AN6" s="67">
        <f t="shared" si="11"/>
        <v>0.95036488450373213</v>
      </c>
      <c r="AO6" s="65">
        <f t="shared" si="12"/>
        <v>274.26621739130434</v>
      </c>
      <c r="AP6" s="65">
        <f t="shared" si="13"/>
        <v>359.79244142216396</v>
      </c>
      <c r="AQ6" s="65">
        <f t="shared" ref="AQ6:AQ69" si="42">SUM(AO6:AP6)</f>
        <v>634.05865881346836</v>
      </c>
      <c r="AR6" s="65">
        <f t="shared" si="14"/>
        <v>137.86094598813611</v>
      </c>
      <c r="AS6" s="65">
        <f t="shared" si="15"/>
        <v>180.85102425528692</v>
      </c>
      <c r="AT6" s="65">
        <f t="shared" ref="AT6:AT69" si="43">SUM(AR6:AS6)</f>
        <v>318.71197024342302</v>
      </c>
      <c r="AU6" s="68">
        <f t="shared" si="16"/>
        <v>139.95835499207607</v>
      </c>
      <c r="AV6" s="56">
        <f t="shared" si="17"/>
        <v>183.6024819935607</v>
      </c>
      <c r="AW6" s="56">
        <f t="shared" si="18"/>
        <v>323.56083698563674</v>
      </c>
      <c r="AX6" s="56">
        <f t="shared" si="19"/>
        <v>55.990171714018111</v>
      </c>
      <c r="AY6" s="56">
        <f t="shared" si="20"/>
        <v>7797.2400000000007</v>
      </c>
      <c r="AZ6" s="58">
        <f t="shared" si="21"/>
        <v>17679.130434782608</v>
      </c>
      <c r="BA6" s="69">
        <f t="shared" si="22"/>
        <v>46702.17391304348</v>
      </c>
      <c r="BB6" s="70">
        <f t="shared" si="23"/>
        <v>139.2608695652174</v>
      </c>
      <c r="BC6" s="60">
        <f t="shared" si="24"/>
        <v>99.458333333333329</v>
      </c>
      <c r="BD6" s="32">
        <f t="shared" si="25"/>
        <v>37.65</v>
      </c>
      <c r="BE6" s="71">
        <f t="shared" si="26"/>
        <v>2.6416555998229305</v>
      </c>
      <c r="BF6" s="72">
        <f t="shared" si="27"/>
        <v>180.85102425528692</v>
      </c>
      <c r="BG6" s="73">
        <f t="shared" si="28"/>
        <v>0.16695668202764979</v>
      </c>
      <c r="BH6" s="66">
        <f t="shared" si="29"/>
        <v>1.4245876510985294</v>
      </c>
      <c r="BI6" s="74">
        <f t="shared" si="30"/>
        <v>25185.470899551477</v>
      </c>
      <c r="BJ6" s="257">
        <v>19949309</v>
      </c>
      <c r="BK6" s="75">
        <f t="shared" si="31"/>
        <v>2.2134531577008506E-2</v>
      </c>
      <c r="BL6" s="75">
        <f t="shared" si="32"/>
        <v>3.0437796116146179E-2</v>
      </c>
      <c r="BM6" s="75">
        <f t="shared" si="33"/>
        <v>4.9492875129415574E-2</v>
      </c>
      <c r="BN6" s="225">
        <v>1527</v>
      </c>
      <c r="BO6" s="66">
        <f t="shared" si="34"/>
        <v>668.52288191858804</v>
      </c>
      <c r="BP6" s="58">
        <v>418</v>
      </c>
      <c r="BQ6" s="51"/>
      <c r="BR6" s="51"/>
      <c r="BS6" s="51"/>
      <c r="BT6" s="51"/>
      <c r="BU6" s="51"/>
    </row>
    <row r="7" spans="1:73" s="76" customFormat="1" x14ac:dyDescent="0.25">
      <c r="A7" s="52" t="s">
        <v>115</v>
      </c>
      <c r="B7" s="53" t="s">
        <v>8</v>
      </c>
      <c r="C7" s="54">
        <v>337160.25</v>
      </c>
      <c r="D7" s="55"/>
      <c r="E7" s="54">
        <v>26788.95</v>
      </c>
      <c r="F7" s="54">
        <f t="shared" si="39"/>
        <v>363949.2</v>
      </c>
      <c r="G7" s="243">
        <v>1456912</v>
      </c>
      <c r="H7" s="245">
        <v>35000</v>
      </c>
      <c r="I7" s="245">
        <f t="shared" si="35"/>
        <v>1154751.75</v>
      </c>
      <c r="J7" s="57">
        <f t="shared" si="0"/>
        <v>687467.8824540301</v>
      </c>
      <c r="K7" s="22">
        <f t="shared" si="36"/>
        <v>2206168.8324540299</v>
      </c>
      <c r="L7" s="23">
        <f t="shared" si="37"/>
        <v>0.51573683873048526</v>
      </c>
      <c r="M7" s="23">
        <f t="shared" si="38"/>
        <v>0.52341948313879172</v>
      </c>
      <c r="N7" s="236">
        <v>698969</v>
      </c>
      <c r="O7" s="58"/>
      <c r="P7" s="328">
        <f t="shared" ref="P7:P70" si="44">8000*U7</f>
        <v>48000</v>
      </c>
      <c r="Q7" s="58">
        <f t="shared" si="40"/>
        <v>746969</v>
      </c>
      <c r="R7" s="60">
        <v>37</v>
      </c>
      <c r="S7" s="60">
        <v>8</v>
      </c>
      <c r="T7" s="60">
        <v>0</v>
      </c>
      <c r="U7" s="60">
        <v>6</v>
      </c>
      <c r="V7" s="60">
        <f t="shared" si="1"/>
        <v>51</v>
      </c>
      <c r="W7" s="61">
        <v>13283</v>
      </c>
      <c r="X7" s="62">
        <v>2211374.5</v>
      </c>
      <c r="Y7" s="63"/>
      <c r="Z7" s="64">
        <f t="shared" si="2"/>
        <v>156000</v>
      </c>
      <c r="AA7" s="64">
        <f t="shared" si="3"/>
        <v>2367374.5</v>
      </c>
      <c r="AB7" s="63">
        <v>6094</v>
      </c>
      <c r="AC7" s="63">
        <v>6094</v>
      </c>
      <c r="AD7" s="63">
        <v>3035</v>
      </c>
      <c r="AE7" s="63">
        <v>155</v>
      </c>
      <c r="AF7" s="32">
        <f t="shared" si="4"/>
        <v>3.4444444444444446</v>
      </c>
      <c r="AG7" s="65">
        <f t="shared" si="5"/>
        <v>22642.191176470587</v>
      </c>
      <c r="AH7" s="65">
        <f t="shared" si="6"/>
        <v>20616.021224588825</v>
      </c>
      <c r="AI7" s="56">
        <f t="shared" si="41"/>
        <v>43258.212401059413</v>
      </c>
      <c r="AJ7" s="66">
        <f t="shared" si="7"/>
        <v>1.6520786329579709</v>
      </c>
      <c r="AK7" s="66">
        <f t="shared" si="8"/>
        <v>1.504239934037175</v>
      </c>
      <c r="AL7" s="67">
        <f t="shared" si="9"/>
        <v>3.1563185669951457</v>
      </c>
      <c r="AM7" s="67">
        <f t="shared" si="10"/>
        <v>0.47545862650312293</v>
      </c>
      <c r="AN7" s="67">
        <f t="shared" si="11"/>
        <v>0.9319052952771224</v>
      </c>
      <c r="AO7" s="65">
        <f t="shared" si="12"/>
        <v>380.47833607907745</v>
      </c>
      <c r="AP7" s="65">
        <f t="shared" si="13"/>
        <v>346.43066967183859</v>
      </c>
      <c r="AQ7" s="65">
        <f t="shared" si="42"/>
        <v>726.90900575091609</v>
      </c>
      <c r="AR7" s="65">
        <f t="shared" si="14"/>
        <v>189.4899491302921</v>
      </c>
      <c r="AS7" s="65">
        <f t="shared" si="15"/>
        <v>172.53316088841979</v>
      </c>
      <c r="AT7" s="65">
        <f t="shared" si="43"/>
        <v>362.02311001871192</v>
      </c>
      <c r="AU7" s="68">
        <f t="shared" si="16"/>
        <v>189.4899491302921</v>
      </c>
      <c r="AV7" s="56">
        <f t="shared" si="17"/>
        <v>172.53316088841979</v>
      </c>
      <c r="AW7" s="56">
        <f t="shared" si="18"/>
        <v>362.02311001871186</v>
      </c>
      <c r="AX7" s="56">
        <f t="shared" si="19"/>
        <v>59.72254676731211</v>
      </c>
      <c r="AY7" s="56">
        <f t="shared" si="20"/>
        <v>8087.76</v>
      </c>
      <c r="AZ7" s="58">
        <f t="shared" si="21"/>
        <v>15532.644444444444</v>
      </c>
      <c r="BA7" s="69">
        <f t="shared" si="22"/>
        <v>49141.655555555553</v>
      </c>
      <c r="BB7" s="70">
        <f t="shared" si="23"/>
        <v>135.42222222222222</v>
      </c>
      <c r="BC7" s="60">
        <f t="shared" si="24"/>
        <v>79.260734767025085</v>
      </c>
      <c r="BD7" s="32">
        <f t="shared" si="25"/>
        <v>25.052652329749105</v>
      </c>
      <c r="BE7" s="71">
        <f t="shared" si="26"/>
        <v>3.1637662042236494</v>
      </c>
      <c r="BF7" s="72">
        <f t="shared" si="27"/>
        <v>172.53316088841979</v>
      </c>
      <c r="BG7" s="73">
        <f t="shared" si="28"/>
        <v>0.16458053577085202</v>
      </c>
      <c r="BH7" s="66">
        <f t="shared" si="29"/>
        <v>1.504239934037175</v>
      </c>
      <c r="BI7" s="74">
        <f t="shared" si="30"/>
        <v>23364.824054534005</v>
      </c>
      <c r="BJ7" s="257">
        <v>65906065</v>
      </c>
      <c r="BK7" s="75">
        <f t="shared" si="31"/>
        <v>1.7521175782532306E-2</v>
      </c>
      <c r="BL7" s="75">
        <f t="shared" si="32"/>
        <v>2.2636945476869237E-2</v>
      </c>
      <c r="BM7" s="75">
        <f t="shared" si="33"/>
        <v>3.2201022976797625E-2</v>
      </c>
      <c r="BN7" s="225">
        <v>9247</v>
      </c>
      <c r="BO7" s="66">
        <f t="shared" si="34"/>
        <v>238.58211662744998</v>
      </c>
      <c r="BP7" s="58">
        <v>158</v>
      </c>
      <c r="BQ7" s="51"/>
      <c r="BR7" s="51"/>
      <c r="BS7" s="51"/>
      <c r="BT7" s="51"/>
      <c r="BU7" s="51"/>
    </row>
    <row r="8" spans="1:73" s="76" customFormat="1" x14ac:dyDescent="0.25">
      <c r="A8" s="52" t="s">
        <v>116</v>
      </c>
      <c r="B8" s="53" t="s">
        <v>9</v>
      </c>
      <c r="C8" s="54">
        <v>176735.05</v>
      </c>
      <c r="D8" s="55"/>
      <c r="E8" s="54">
        <v>14882.75</v>
      </c>
      <c r="F8" s="54">
        <f t="shared" si="39"/>
        <v>191617.8</v>
      </c>
      <c r="G8" s="243">
        <v>624791</v>
      </c>
      <c r="H8" s="245">
        <v>39497</v>
      </c>
      <c r="I8" s="245">
        <f t="shared" si="35"/>
        <v>487552.95</v>
      </c>
      <c r="J8" s="57">
        <f t="shared" si="0"/>
        <v>385589.21588407777</v>
      </c>
      <c r="K8" s="22">
        <f t="shared" si="36"/>
        <v>1064759.9658840778</v>
      </c>
      <c r="L8" s="23">
        <f t="shared" si="37"/>
        <v>0.4370156388255419</v>
      </c>
      <c r="M8" s="23">
        <f t="shared" si="38"/>
        <v>0.45789940044860844</v>
      </c>
      <c r="N8" s="236">
        <v>392040</v>
      </c>
      <c r="O8" s="58"/>
      <c r="P8" s="328">
        <f t="shared" si="44"/>
        <v>8000</v>
      </c>
      <c r="Q8" s="58">
        <f t="shared" si="40"/>
        <v>400040</v>
      </c>
      <c r="R8" s="60">
        <v>20</v>
      </c>
      <c r="S8" s="60">
        <v>5</v>
      </c>
      <c r="T8" s="60">
        <v>0</v>
      </c>
      <c r="U8" s="60">
        <v>1</v>
      </c>
      <c r="V8" s="60">
        <f t="shared" si="1"/>
        <v>26</v>
      </c>
      <c r="W8" s="61">
        <v>6089</v>
      </c>
      <c r="X8" s="62">
        <v>1116540</v>
      </c>
      <c r="Y8" s="63"/>
      <c r="Z8" s="64">
        <f t="shared" si="2"/>
        <v>26000</v>
      </c>
      <c r="AA8" s="64">
        <f t="shared" si="3"/>
        <v>1142540</v>
      </c>
      <c r="AB8" s="63">
        <v>2857</v>
      </c>
      <c r="AC8" s="63">
        <v>2718</v>
      </c>
      <c r="AD8" s="63">
        <v>1414</v>
      </c>
      <c r="AE8" s="63">
        <v>65</v>
      </c>
      <c r="AF8" s="32">
        <f t="shared" si="4"/>
        <v>2.6</v>
      </c>
      <c r="AG8" s="65">
        <f t="shared" si="5"/>
        <v>18752.03653846154</v>
      </c>
      <c r="AH8" s="65">
        <f t="shared" si="6"/>
        <v>22200.269841695299</v>
      </c>
      <c r="AI8" s="56">
        <f t="shared" si="41"/>
        <v>40952.306380156835</v>
      </c>
      <c r="AJ8" s="66">
        <f t="shared" si="7"/>
        <v>1.2436306244260791</v>
      </c>
      <c r="AK8" s="66">
        <f t="shared" si="8"/>
        <v>1.4723166408633757</v>
      </c>
      <c r="AL8" s="67">
        <f t="shared" si="9"/>
        <v>2.7159472652894547</v>
      </c>
      <c r="AM8" s="67">
        <f t="shared" si="10"/>
        <v>0.51696044555867027</v>
      </c>
      <c r="AN8" s="67">
        <f t="shared" si="11"/>
        <v>0.9319235789417244</v>
      </c>
      <c r="AO8" s="65">
        <f t="shared" si="12"/>
        <v>344.80406647807638</v>
      </c>
      <c r="AP8" s="65">
        <f t="shared" si="13"/>
        <v>408.2086392390932</v>
      </c>
      <c r="AQ8" s="65">
        <f t="shared" si="42"/>
        <v>753.01270571716964</v>
      </c>
      <c r="AR8" s="65">
        <f t="shared" si="14"/>
        <v>170.65206510325515</v>
      </c>
      <c r="AS8" s="65">
        <f t="shared" si="15"/>
        <v>202.03255718728659</v>
      </c>
      <c r="AT8" s="65">
        <f t="shared" si="43"/>
        <v>372.68462229054171</v>
      </c>
      <c r="AU8" s="68">
        <f t="shared" si="16"/>
        <v>179.3793046357616</v>
      </c>
      <c r="AV8" s="56">
        <f t="shared" si="17"/>
        <v>212.36461217221404</v>
      </c>
      <c r="AW8" s="56">
        <f t="shared" si="18"/>
        <v>391.74391680797567</v>
      </c>
      <c r="AX8" s="56">
        <f t="shared" si="19"/>
        <v>67.069583479173957</v>
      </c>
      <c r="AY8" s="56">
        <f t="shared" si="20"/>
        <v>7664.7119999999995</v>
      </c>
      <c r="AZ8" s="58">
        <f t="shared" si="21"/>
        <v>15681.6</v>
      </c>
      <c r="BA8" s="69">
        <f t="shared" si="22"/>
        <v>44661.599999999999</v>
      </c>
      <c r="BB8" s="70">
        <f t="shared" si="23"/>
        <v>114.28</v>
      </c>
      <c r="BC8" s="60">
        <f t="shared" si="24"/>
        <v>95.430769230769229</v>
      </c>
      <c r="BD8" s="32">
        <f t="shared" si="25"/>
        <v>33.507692307692309</v>
      </c>
      <c r="BE8" s="71">
        <f t="shared" si="26"/>
        <v>2.8480257116620753</v>
      </c>
      <c r="BF8" s="72">
        <f t="shared" si="27"/>
        <v>202.03255718728659</v>
      </c>
      <c r="BG8" s="73">
        <f t="shared" si="28"/>
        <v>0.17161749691009726</v>
      </c>
      <c r="BH8" s="66">
        <f t="shared" si="29"/>
        <v>1.4723166408633757</v>
      </c>
      <c r="BI8" s="74">
        <f t="shared" si="30"/>
        <v>23088.280635363109</v>
      </c>
      <c r="BJ8" s="257">
        <v>29943453</v>
      </c>
      <c r="BK8" s="75">
        <f t="shared" si="31"/>
        <v>1.6282455800939191E-2</v>
      </c>
      <c r="BL8" s="75">
        <f t="shared" si="32"/>
        <v>2.2184749367415976E-2</v>
      </c>
      <c r="BM8" s="75">
        <f t="shared" si="33"/>
        <v>3.3313950657990657E-2</v>
      </c>
      <c r="BN8" s="225">
        <v>3691</v>
      </c>
      <c r="BO8" s="66">
        <f t="shared" si="34"/>
        <v>288.47465886862039</v>
      </c>
      <c r="BP8" s="58">
        <v>137</v>
      </c>
      <c r="BQ8" s="51"/>
      <c r="BR8" s="51"/>
      <c r="BS8" s="51"/>
      <c r="BT8" s="51"/>
      <c r="BU8" s="51"/>
    </row>
    <row r="9" spans="1:73" s="76" customFormat="1" x14ac:dyDescent="0.25">
      <c r="A9" s="52" t="s">
        <v>117</v>
      </c>
      <c r="B9" s="53" t="s">
        <v>10</v>
      </c>
      <c r="C9" s="54">
        <v>208113</v>
      </c>
      <c r="D9" s="55"/>
      <c r="E9" s="54">
        <v>18454.61</v>
      </c>
      <c r="F9" s="54">
        <f t="shared" si="39"/>
        <v>226567.61</v>
      </c>
      <c r="G9" s="243">
        <v>695289</v>
      </c>
      <c r="H9" s="245">
        <v>94117</v>
      </c>
      <c r="I9" s="245">
        <f t="shared" si="35"/>
        <v>581293</v>
      </c>
      <c r="J9" s="57">
        <f t="shared" si="0"/>
        <v>450827.79533921211</v>
      </c>
      <c r="K9" s="22">
        <f t="shared" si="36"/>
        <v>1258688.4053392122</v>
      </c>
      <c r="L9" s="23">
        <f t="shared" si="37"/>
        <v>0.41833072473396093</v>
      </c>
      <c r="M9" s="23">
        <f t="shared" si="38"/>
        <v>0.46182438603090459</v>
      </c>
      <c r="N9" s="236">
        <v>458370</v>
      </c>
      <c r="O9" s="58"/>
      <c r="P9" s="328">
        <f t="shared" si="44"/>
        <v>0</v>
      </c>
      <c r="Q9" s="58">
        <f t="shared" si="40"/>
        <v>458370</v>
      </c>
      <c r="R9" s="60">
        <v>26</v>
      </c>
      <c r="S9" s="60">
        <v>5</v>
      </c>
      <c r="T9" s="60">
        <v>0</v>
      </c>
      <c r="U9" s="60"/>
      <c r="V9" s="60">
        <f t="shared" si="1"/>
        <v>31</v>
      </c>
      <c r="W9" s="61">
        <v>7290</v>
      </c>
      <c r="X9" s="62">
        <v>1286460</v>
      </c>
      <c r="Y9" s="63"/>
      <c r="Z9" s="64">
        <f t="shared" si="2"/>
        <v>0</v>
      </c>
      <c r="AA9" s="64">
        <f t="shared" si="3"/>
        <v>1286460</v>
      </c>
      <c r="AB9" s="63">
        <v>2834</v>
      </c>
      <c r="AC9" s="63">
        <v>2834</v>
      </c>
      <c r="AD9" s="63">
        <v>1558</v>
      </c>
      <c r="AE9" s="63">
        <v>81</v>
      </c>
      <c r="AF9" s="32">
        <f t="shared" si="4"/>
        <v>2.6129032258064515</v>
      </c>
      <c r="AG9" s="65">
        <f t="shared" si="5"/>
        <v>18751.387096774193</v>
      </c>
      <c r="AH9" s="65">
        <f t="shared" si="6"/>
        <v>21851.464688361684</v>
      </c>
      <c r="AI9" s="56">
        <f t="shared" si="41"/>
        <v>40602.851785135877</v>
      </c>
      <c r="AJ9" s="66">
        <f t="shared" si="7"/>
        <v>1.268174182429042</v>
      </c>
      <c r="AK9" s="66">
        <f t="shared" si="8"/>
        <v>1.4778353848184047</v>
      </c>
      <c r="AL9" s="67">
        <f t="shared" si="9"/>
        <v>2.7460095672474467</v>
      </c>
      <c r="AM9" s="67">
        <f t="shared" si="10"/>
        <v>0.52655768958165206</v>
      </c>
      <c r="AN9" s="67">
        <f t="shared" si="11"/>
        <v>0.97841239163224059</v>
      </c>
      <c r="AO9" s="65">
        <f t="shared" si="12"/>
        <v>373.10205391527597</v>
      </c>
      <c r="AP9" s="65">
        <f t="shared" si="13"/>
        <v>434.78524091091924</v>
      </c>
      <c r="AQ9" s="65">
        <f t="shared" si="42"/>
        <v>807.88729482619522</v>
      </c>
      <c r="AR9" s="65">
        <f t="shared" si="14"/>
        <v>205.11397318278051</v>
      </c>
      <c r="AS9" s="65">
        <f t="shared" si="15"/>
        <v>239.02449023966554</v>
      </c>
      <c r="AT9" s="65">
        <f t="shared" si="43"/>
        <v>444.13846342244608</v>
      </c>
      <c r="AU9" s="68">
        <f t="shared" si="16"/>
        <v>205.11397318278051</v>
      </c>
      <c r="AV9" s="56">
        <f t="shared" si="17"/>
        <v>239.02449023966554</v>
      </c>
      <c r="AW9" s="56">
        <f t="shared" si="18"/>
        <v>444.13846342244608</v>
      </c>
      <c r="AX9" s="56">
        <f t="shared" si="19"/>
        <v>79.946227946365553</v>
      </c>
      <c r="AY9" s="56">
        <f t="shared" si="20"/>
        <v>7308.6325806451605</v>
      </c>
      <c r="AZ9" s="58">
        <f t="shared" si="21"/>
        <v>14786.129032258064</v>
      </c>
      <c r="BA9" s="69">
        <f t="shared" si="22"/>
        <v>41498.709677419356</v>
      </c>
      <c r="BB9" s="70">
        <f t="shared" si="23"/>
        <v>91.41935483870968</v>
      </c>
      <c r="BC9" s="60">
        <f t="shared" si="24"/>
        <v>88.23456790123457</v>
      </c>
      <c r="BD9" s="32">
        <f t="shared" si="25"/>
        <v>31.438271604938272</v>
      </c>
      <c r="BE9" s="71">
        <f t="shared" si="26"/>
        <v>2.8065972903985861</v>
      </c>
      <c r="BF9" s="72">
        <f t="shared" si="27"/>
        <v>239.02449023966554</v>
      </c>
      <c r="BG9" s="73">
        <f t="shared" si="28"/>
        <v>0.17611710430172722</v>
      </c>
      <c r="BH9" s="66">
        <f t="shared" si="29"/>
        <v>1.4778353848184047</v>
      </c>
      <c r="BI9" s="74">
        <f t="shared" si="30"/>
        <v>21851.464688361684</v>
      </c>
      <c r="BJ9" s="257">
        <v>22384589</v>
      </c>
      <c r="BK9" s="75">
        <f t="shared" si="31"/>
        <v>2.5968446416416224E-2</v>
      </c>
      <c r="BL9" s="75">
        <f t="shared" si="32"/>
        <v>3.5265601704815755E-2</v>
      </c>
      <c r="BM9" s="75">
        <f t="shared" si="33"/>
        <v>5.0190316454970005E-2</v>
      </c>
      <c r="BN9" s="225">
        <v>2576</v>
      </c>
      <c r="BO9" s="66">
        <f t="shared" si="34"/>
        <v>488.62127536460099</v>
      </c>
      <c r="BP9" s="58">
        <v>154</v>
      </c>
      <c r="BQ9" s="51"/>
      <c r="BR9" s="51"/>
      <c r="BS9" s="51"/>
      <c r="BT9" s="51"/>
      <c r="BU9" s="51"/>
    </row>
    <row r="10" spans="1:73" s="76" customFormat="1" x14ac:dyDescent="0.25">
      <c r="A10" s="52" t="s">
        <v>118</v>
      </c>
      <c r="B10" s="53" t="s">
        <v>11</v>
      </c>
      <c r="C10" s="54">
        <v>156574.04</v>
      </c>
      <c r="D10" s="55"/>
      <c r="E10" s="54">
        <v>13096.82</v>
      </c>
      <c r="F10" s="54">
        <f t="shared" si="39"/>
        <v>169670.86000000002</v>
      </c>
      <c r="G10" s="243">
        <v>606782</v>
      </c>
      <c r="H10" s="245">
        <v>27248</v>
      </c>
      <c r="I10" s="245">
        <f t="shared" si="35"/>
        <v>477455.95999999996</v>
      </c>
      <c r="J10" s="57">
        <f t="shared" si="0"/>
        <v>386067.21904426464</v>
      </c>
      <c r="K10" s="22">
        <f t="shared" si="36"/>
        <v>1033194.0390442646</v>
      </c>
      <c r="L10" s="23">
        <f t="shared" si="37"/>
        <v>0.44754682908015259</v>
      </c>
      <c r="M10" s="23">
        <f t="shared" si="38"/>
        <v>0.4621164485633899</v>
      </c>
      <c r="N10" s="236">
        <v>392526</v>
      </c>
      <c r="O10" s="58"/>
      <c r="P10" s="328">
        <f t="shared" si="44"/>
        <v>40000</v>
      </c>
      <c r="Q10" s="58">
        <f t="shared" si="40"/>
        <v>432526</v>
      </c>
      <c r="R10" s="60">
        <v>19</v>
      </c>
      <c r="S10" s="60">
        <v>3</v>
      </c>
      <c r="T10" s="60">
        <v>0</v>
      </c>
      <c r="U10" s="60">
        <v>5</v>
      </c>
      <c r="V10" s="60">
        <f t="shared" si="1"/>
        <v>27</v>
      </c>
      <c r="W10" s="61">
        <v>5853</v>
      </c>
      <c r="X10" s="62">
        <v>993780</v>
      </c>
      <c r="Y10" s="63"/>
      <c r="Z10" s="64">
        <f t="shared" si="2"/>
        <v>130000</v>
      </c>
      <c r="AA10" s="64">
        <f t="shared" si="3"/>
        <v>1123780</v>
      </c>
      <c r="AB10" s="63">
        <v>2085</v>
      </c>
      <c r="AC10" s="63">
        <v>1964</v>
      </c>
      <c r="AD10" s="63">
        <v>1194</v>
      </c>
      <c r="AE10" s="63">
        <v>67</v>
      </c>
      <c r="AF10" s="32">
        <f t="shared" si="4"/>
        <v>3.0454545454545454</v>
      </c>
      <c r="AG10" s="65">
        <f t="shared" si="5"/>
        <v>17683.554074074073</v>
      </c>
      <c r="AH10" s="65">
        <f t="shared" si="6"/>
        <v>20582.891816454245</v>
      </c>
      <c r="AI10" s="56">
        <f t="shared" si="41"/>
        <v>38266.445890528317</v>
      </c>
      <c r="AJ10" s="66">
        <f t="shared" si="7"/>
        <v>1.216367731054758</v>
      </c>
      <c r="AK10" s="66">
        <f t="shared" si="8"/>
        <v>1.4157994095786384</v>
      </c>
      <c r="AL10" s="67">
        <f t="shared" si="9"/>
        <v>2.6321671406333964</v>
      </c>
      <c r="AM10" s="67">
        <f t="shared" si="10"/>
        <v>0.55921640508388637</v>
      </c>
      <c r="AN10" s="67">
        <f t="shared" si="11"/>
        <v>0.91939173062722646</v>
      </c>
      <c r="AO10" s="65">
        <f t="shared" si="12"/>
        <v>399.87936348408709</v>
      </c>
      <c r="AP10" s="65">
        <f t="shared" si="13"/>
        <v>465.44227725650302</v>
      </c>
      <c r="AQ10" s="65">
        <f t="shared" si="42"/>
        <v>865.32164074059006</v>
      </c>
      <c r="AR10" s="65">
        <f t="shared" si="14"/>
        <v>228.9956642685851</v>
      </c>
      <c r="AS10" s="65">
        <f t="shared" si="15"/>
        <v>266.54104510516288</v>
      </c>
      <c r="AT10" s="65">
        <f t="shared" si="43"/>
        <v>495.53670937374795</v>
      </c>
      <c r="AU10" s="68">
        <f t="shared" si="16"/>
        <v>243.10384928716903</v>
      </c>
      <c r="AV10" s="56">
        <f t="shared" si="17"/>
        <v>282.96236203883126</v>
      </c>
      <c r="AW10" s="56">
        <f t="shared" si="18"/>
        <v>526.06621132600026</v>
      </c>
      <c r="AX10" s="56">
        <f t="shared" si="19"/>
        <v>81.376911270983214</v>
      </c>
      <c r="AY10" s="56">
        <f t="shared" si="20"/>
        <v>7712.311818181819</v>
      </c>
      <c r="AZ10" s="58">
        <f t="shared" si="21"/>
        <v>17842.090909090908</v>
      </c>
      <c r="BA10" s="69">
        <f t="shared" si="22"/>
        <v>45171.818181818184</v>
      </c>
      <c r="BB10" s="70">
        <f t="shared" si="23"/>
        <v>94.772727272727266</v>
      </c>
      <c r="BC10" s="60">
        <f t="shared" si="24"/>
        <v>82.402985074626869</v>
      </c>
      <c r="BD10" s="32">
        <f t="shared" si="25"/>
        <v>32.547761194029846</v>
      </c>
      <c r="BE10" s="71">
        <f t="shared" si="26"/>
        <v>2.5317558582106665</v>
      </c>
      <c r="BF10" s="72">
        <f t="shared" si="27"/>
        <v>266.54104510516288</v>
      </c>
      <c r="BG10" s="73">
        <f t="shared" si="28"/>
        <v>0.1707328181287609</v>
      </c>
      <c r="BH10" s="66">
        <f t="shared" si="29"/>
        <v>1.4157994095786384</v>
      </c>
      <c r="BI10" s="74">
        <f t="shared" si="30"/>
        <v>25260.821774739303</v>
      </c>
      <c r="BJ10" s="257">
        <v>28271735</v>
      </c>
      <c r="BK10" s="75">
        <f t="shared" si="31"/>
        <v>1.6888102551895028E-2</v>
      </c>
      <c r="BL10" s="75">
        <f t="shared" si="32"/>
        <v>2.2426285475581884E-2</v>
      </c>
      <c r="BM10" s="75">
        <f t="shared" si="33"/>
        <v>3.4644988176534913E-2</v>
      </c>
      <c r="BN10" s="225">
        <v>2849</v>
      </c>
      <c r="BO10" s="66">
        <f t="shared" si="34"/>
        <v>362.65147035600722</v>
      </c>
      <c r="BP10" s="58">
        <v>154</v>
      </c>
      <c r="BQ10" s="51"/>
      <c r="BR10" s="51"/>
      <c r="BS10" s="51"/>
      <c r="BT10" s="51"/>
      <c r="BU10" s="51"/>
    </row>
    <row r="11" spans="1:73" s="76" customFormat="1" x14ac:dyDescent="0.25">
      <c r="A11" s="52" t="s">
        <v>119</v>
      </c>
      <c r="B11" s="53" t="s">
        <v>12</v>
      </c>
      <c r="C11" s="54">
        <v>602934.22</v>
      </c>
      <c r="D11" s="55"/>
      <c r="E11" s="54">
        <v>49410.73</v>
      </c>
      <c r="F11" s="54">
        <f t="shared" si="39"/>
        <v>652344.94999999995</v>
      </c>
      <c r="G11" s="243">
        <v>3246798</v>
      </c>
      <c r="H11" s="245">
        <v>137102</v>
      </c>
      <c r="I11" s="245">
        <f t="shared" si="35"/>
        <v>2780965.7800000003</v>
      </c>
      <c r="J11" s="57">
        <f t="shared" si="0"/>
        <v>1077578.4574479412</v>
      </c>
      <c r="K11" s="22">
        <f t="shared" si="36"/>
        <v>4510889.1874479419</v>
      </c>
      <c r="L11" s="23">
        <f t="shared" si="37"/>
        <v>0.60447929144505697</v>
      </c>
      <c r="M11" s="23">
        <f t="shared" si="38"/>
        <v>0.61650057548262349</v>
      </c>
      <c r="N11" s="236">
        <v>1095606</v>
      </c>
      <c r="O11" s="58"/>
      <c r="P11" s="328">
        <f t="shared" si="44"/>
        <v>24000</v>
      </c>
      <c r="Q11" s="58">
        <f t="shared" si="40"/>
        <v>1119606</v>
      </c>
      <c r="R11" s="60">
        <v>60</v>
      </c>
      <c r="S11" s="60">
        <v>23</v>
      </c>
      <c r="T11" s="60">
        <v>0</v>
      </c>
      <c r="U11" s="60">
        <v>3</v>
      </c>
      <c r="V11" s="60">
        <f t="shared" si="1"/>
        <v>86</v>
      </c>
      <c r="W11" s="61">
        <v>25727</v>
      </c>
      <c r="X11" s="62">
        <v>3799602.0002746582</v>
      </c>
      <c r="Y11" s="63"/>
      <c r="Z11" s="64">
        <f t="shared" si="2"/>
        <v>78000</v>
      </c>
      <c r="AA11" s="64">
        <f t="shared" si="3"/>
        <v>3877602.0002746582</v>
      </c>
      <c r="AB11" s="63">
        <v>10889</v>
      </c>
      <c r="AC11" s="63">
        <v>10684</v>
      </c>
      <c r="AD11" s="63">
        <v>5455</v>
      </c>
      <c r="AE11" s="63">
        <v>366</v>
      </c>
      <c r="AF11" s="32">
        <f t="shared" si="4"/>
        <v>4.4096385542168672</v>
      </c>
      <c r="AG11" s="65">
        <f t="shared" si="5"/>
        <v>32336.811395348839</v>
      </c>
      <c r="AH11" s="65">
        <f t="shared" si="6"/>
        <v>20115.388458696991</v>
      </c>
      <c r="AI11" s="56">
        <f t="shared" si="41"/>
        <v>52452.19985404583</v>
      </c>
      <c r="AJ11" s="66">
        <f t="shared" si="7"/>
        <v>2.5382900239684707</v>
      </c>
      <c r="AK11" s="66">
        <f t="shared" si="8"/>
        <v>1.5789648901593649</v>
      </c>
      <c r="AL11" s="67">
        <f t="shared" si="9"/>
        <v>4.1172549141278356</v>
      </c>
      <c r="AM11" s="67">
        <f t="shared" si="10"/>
        <v>0.45529068763593972</v>
      </c>
      <c r="AN11" s="67">
        <f t="shared" si="11"/>
        <v>1.1633192852511491</v>
      </c>
      <c r="AO11" s="65">
        <f t="shared" si="12"/>
        <v>509.80124289642532</v>
      </c>
      <c r="AP11" s="65">
        <f t="shared" si="13"/>
        <v>317.12619751566291</v>
      </c>
      <c r="AQ11" s="65">
        <f t="shared" si="42"/>
        <v>826.92744041208823</v>
      </c>
      <c r="AR11" s="65">
        <f t="shared" si="14"/>
        <v>255.3922104876481</v>
      </c>
      <c r="AS11" s="65">
        <f t="shared" si="15"/>
        <v>158.86889589934256</v>
      </c>
      <c r="AT11" s="65">
        <f t="shared" si="43"/>
        <v>414.26110638699066</v>
      </c>
      <c r="AU11" s="68">
        <f t="shared" si="16"/>
        <v>260.29256645451142</v>
      </c>
      <c r="AV11" s="56">
        <f t="shared" si="17"/>
        <v>161.91720399175787</v>
      </c>
      <c r="AW11" s="56">
        <f t="shared" si="18"/>
        <v>422.20977044626937</v>
      </c>
      <c r="AX11" s="56">
        <f t="shared" si="19"/>
        <v>59.908618789604184</v>
      </c>
      <c r="AY11" s="56">
        <f t="shared" si="20"/>
        <v>7859.5777108433731</v>
      </c>
      <c r="AZ11" s="58">
        <f t="shared" si="21"/>
        <v>13200.072289156626</v>
      </c>
      <c r="BA11" s="69">
        <f t="shared" si="22"/>
        <v>45778.337352706723</v>
      </c>
      <c r="BB11" s="70">
        <f t="shared" si="23"/>
        <v>131.19277108433735</v>
      </c>
      <c r="BC11" s="60">
        <f t="shared" si="24"/>
        <v>57.674590168103492</v>
      </c>
      <c r="BD11" s="32">
        <f t="shared" si="25"/>
        <v>16.630327868852458</v>
      </c>
      <c r="BE11" s="71">
        <f t="shared" si="26"/>
        <v>3.4680368675186686</v>
      </c>
      <c r="BF11" s="72">
        <f t="shared" si="27"/>
        <v>158.86889589934256</v>
      </c>
      <c r="BG11" s="73">
        <f t="shared" si="28"/>
        <v>0.1716877056999245</v>
      </c>
      <c r="BH11" s="66">
        <f t="shared" si="29"/>
        <v>1.5789648901593649</v>
      </c>
      <c r="BI11" s="74">
        <f t="shared" si="30"/>
        <v>20842.45069214387</v>
      </c>
      <c r="BJ11" s="257">
        <v>104354540</v>
      </c>
      <c r="BK11" s="75">
        <f t="shared" si="31"/>
        <v>2.6649207403913622E-2</v>
      </c>
      <c r="BL11" s="75">
        <f t="shared" si="32"/>
        <v>3.2426955262320166E-2</v>
      </c>
      <c r="BM11" s="75">
        <f t="shared" si="33"/>
        <v>4.1015740940397068E-2</v>
      </c>
      <c r="BN11" s="225">
        <v>12500</v>
      </c>
      <c r="BO11" s="66">
        <f t="shared" si="34"/>
        <v>360.87113499583535</v>
      </c>
      <c r="BP11" s="58">
        <v>112</v>
      </c>
      <c r="BQ11" s="51"/>
      <c r="BR11" s="51"/>
      <c r="BS11" s="51"/>
      <c r="BT11" s="51"/>
      <c r="BU11" s="51"/>
    </row>
    <row r="12" spans="1:73" s="76" customFormat="1" x14ac:dyDescent="0.25">
      <c r="A12" s="52" t="s">
        <v>120</v>
      </c>
      <c r="B12" s="53" t="s">
        <v>13</v>
      </c>
      <c r="C12" s="54">
        <v>96785.49</v>
      </c>
      <c r="D12" s="55"/>
      <c r="E12" s="54">
        <v>8929.65</v>
      </c>
      <c r="F12" s="54">
        <f t="shared" si="39"/>
        <v>105715.14</v>
      </c>
      <c r="G12" s="243">
        <v>317699</v>
      </c>
      <c r="H12" s="245">
        <v>5820</v>
      </c>
      <c r="I12" s="245">
        <f t="shared" si="35"/>
        <v>226733.51</v>
      </c>
      <c r="J12" s="57">
        <f t="shared" si="0"/>
        <v>204167.3456812175</v>
      </c>
      <c r="K12" s="22">
        <f t="shared" si="36"/>
        <v>536615.99568121752</v>
      </c>
      <c r="L12" s="23">
        <f t="shared" si="37"/>
        <v>0.41619287220975004</v>
      </c>
      <c r="M12" s="23">
        <f t="shared" si="38"/>
        <v>0.42252469517269753</v>
      </c>
      <c r="N12" s="236">
        <v>207583</v>
      </c>
      <c r="O12" s="58"/>
      <c r="P12" s="328">
        <f t="shared" si="44"/>
        <v>0</v>
      </c>
      <c r="Q12" s="58">
        <f t="shared" si="40"/>
        <v>207583</v>
      </c>
      <c r="R12" s="60">
        <v>13</v>
      </c>
      <c r="S12" s="60">
        <v>2</v>
      </c>
      <c r="T12" s="60">
        <v>0</v>
      </c>
      <c r="U12" s="60"/>
      <c r="V12" s="60">
        <f t="shared" si="1"/>
        <v>15</v>
      </c>
      <c r="W12" s="61">
        <v>3322</v>
      </c>
      <c r="X12" s="62">
        <v>579420</v>
      </c>
      <c r="Y12" s="63"/>
      <c r="Z12" s="64">
        <f t="shared" si="2"/>
        <v>0</v>
      </c>
      <c r="AA12" s="64">
        <f t="shared" si="3"/>
        <v>579420</v>
      </c>
      <c r="AB12" s="63">
        <v>1334</v>
      </c>
      <c r="AC12" s="63">
        <v>1334</v>
      </c>
      <c r="AD12" s="63">
        <v>616</v>
      </c>
      <c r="AE12" s="63">
        <v>42</v>
      </c>
      <c r="AF12" s="32">
        <f t="shared" si="4"/>
        <v>2.8</v>
      </c>
      <c r="AG12" s="65">
        <f t="shared" si="5"/>
        <v>15115.567333333334</v>
      </c>
      <c r="AH12" s="65">
        <f t="shared" si="6"/>
        <v>20658.832378747833</v>
      </c>
      <c r="AI12" s="56">
        <f t="shared" si="41"/>
        <v>35774.399712081169</v>
      </c>
      <c r="AJ12" s="66">
        <f t="shared" si="7"/>
        <v>1.0922547125728022</v>
      </c>
      <c r="AK12" s="66">
        <f t="shared" si="8"/>
        <v>1.4928124445702082</v>
      </c>
      <c r="AL12" s="67">
        <f t="shared" si="9"/>
        <v>2.5850671571430102</v>
      </c>
      <c r="AM12" s="67">
        <f t="shared" si="10"/>
        <v>0.53481496268892603</v>
      </c>
      <c r="AN12" s="67">
        <f t="shared" si="11"/>
        <v>0.92612611867249583</v>
      </c>
      <c r="AO12" s="65">
        <f t="shared" si="12"/>
        <v>368.07387987012987</v>
      </c>
      <c r="AP12" s="65">
        <f t="shared" si="13"/>
        <v>503.05598324872972</v>
      </c>
      <c r="AQ12" s="65">
        <f t="shared" si="42"/>
        <v>871.12986311885959</v>
      </c>
      <c r="AR12" s="65">
        <f t="shared" si="14"/>
        <v>169.96514992503748</v>
      </c>
      <c r="AS12" s="65">
        <f t="shared" si="15"/>
        <v>232.29571640271178</v>
      </c>
      <c r="AT12" s="65">
        <f t="shared" si="43"/>
        <v>402.26086632774923</v>
      </c>
      <c r="AU12" s="68">
        <f t="shared" si="16"/>
        <v>169.96514992503748</v>
      </c>
      <c r="AV12" s="56">
        <f t="shared" si="17"/>
        <v>232.29571640271178</v>
      </c>
      <c r="AW12" s="56">
        <f t="shared" si="18"/>
        <v>402.26086632774928</v>
      </c>
      <c r="AX12" s="56">
        <f t="shared" si="19"/>
        <v>79.246731634182908</v>
      </c>
      <c r="AY12" s="56">
        <f t="shared" si="20"/>
        <v>7047.6760000000004</v>
      </c>
      <c r="AZ12" s="58">
        <f t="shared" si="21"/>
        <v>13838.866666666667</v>
      </c>
      <c r="BA12" s="69">
        <f t="shared" si="22"/>
        <v>38628</v>
      </c>
      <c r="BB12" s="70">
        <f t="shared" si="23"/>
        <v>88.933333333333337</v>
      </c>
      <c r="BC12" s="60">
        <f t="shared" si="24"/>
        <v>76.642857142857139</v>
      </c>
      <c r="BD12" s="32">
        <f t="shared" si="25"/>
        <v>27.458068783068782</v>
      </c>
      <c r="BE12" s="71">
        <f t="shared" si="26"/>
        <v>2.791269034554853</v>
      </c>
      <c r="BF12" s="72">
        <f t="shared" si="27"/>
        <v>232.29571640271178</v>
      </c>
      <c r="BG12" s="73">
        <f t="shared" si="28"/>
        <v>0.18244993269131199</v>
      </c>
      <c r="BH12" s="66">
        <f t="shared" si="29"/>
        <v>1.4928124445702082</v>
      </c>
      <c r="BI12" s="74">
        <f t="shared" si="30"/>
        <v>20658.832378747833</v>
      </c>
      <c r="BJ12" s="257">
        <v>14707148</v>
      </c>
      <c r="BK12" s="75">
        <f t="shared" si="31"/>
        <v>1.5416551869879872E-2</v>
      </c>
      <c r="BL12" s="75">
        <f t="shared" si="32"/>
        <v>2.1997398815868312E-2</v>
      </c>
      <c r="BM12" s="75">
        <f t="shared" si="33"/>
        <v>3.4998008799563503E-2</v>
      </c>
      <c r="BN12" s="225">
        <v>1494</v>
      </c>
      <c r="BO12" s="66">
        <f t="shared" si="34"/>
        <v>359.18072000081492</v>
      </c>
      <c r="BP12" s="58">
        <v>238</v>
      </c>
      <c r="BQ12" s="51"/>
      <c r="BR12" s="51"/>
      <c r="BS12" s="51"/>
      <c r="BT12" s="51"/>
      <c r="BU12" s="51"/>
    </row>
    <row r="13" spans="1:73" s="76" customFormat="1" x14ac:dyDescent="0.25">
      <c r="A13" s="52" t="s">
        <v>121</v>
      </c>
      <c r="B13" s="53" t="s">
        <v>14</v>
      </c>
      <c r="C13" s="54">
        <v>58673.18</v>
      </c>
      <c r="D13" s="55"/>
      <c r="E13" s="54">
        <v>7739.03</v>
      </c>
      <c r="F13" s="54">
        <f t="shared" si="39"/>
        <v>66412.210000000006</v>
      </c>
      <c r="G13" s="243">
        <v>273249</v>
      </c>
      <c r="H13" s="245">
        <v>0</v>
      </c>
      <c r="I13" s="245">
        <f t="shared" si="35"/>
        <v>214575.82</v>
      </c>
      <c r="J13" s="57">
        <f t="shared" si="0"/>
        <v>103213.2749588693</v>
      </c>
      <c r="K13" s="22">
        <f t="shared" si="36"/>
        <v>384201.30495886935</v>
      </c>
      <c r="L13" s="23">
        <f t="shared" si="37"/>
        <v>0.55849841536319456</v>
      </c>
      <c r="M13" s="23">
        <f t="shared" si="38"/>
        <v>0.55849841536319456</v>
      </c>
      <c r="N13" s="236">
        <v>104940</v>
      </c>
      <c r="O13" s="58"/>
      <c r="P13" s="328">
        <f t="shared" si="44"/>
        <v>0</v>
      </c>
      <c r="Q13" s="58">
        <f t="shared" si="40"/>
        <v>104940</v>
      </c>
      <c r="R13" s="60">
        <v>11</v>
      </c>
      <c r="S13" s="60">
        <v>1</v>
      </c>
      <c r="T13" s="60">
        <v>0</v>
      </c>
      <c r="U13" s="60"/>
      <c r="V13" s="60">
        <f t="shared" si="1"/>
        <v>12</v>
      </c>
      <c r="W13" s="61">
        <v>1891</v>
      </c>
      <c r="X13" s="62">
        <v>303120</v>
      </c>
      <c r="Y13" s="63"/>
      <c r="Z13" s="64">
        <f t="shared" si="2"/>
        <v>0</v>
      </c>
      <c r="AA13" s="64">
        <f t="shared" si="3"/>
        <v>303120</v>
      </c>
      <c r="AB13" s="63">
        <v>1365</v>
      </c>
      <c r="AC13" s="63">
        <v>1277</v>
      </c>
      <c r="AD13" s="63">
        <v>644</v>
      </c>
      <c r="AE13" s="63">
        <v>33</v>
      </c>
      <c r="AF13" s="32">
        <f t="shared" si="4"/>
        <v>2.75</v>
      </c>
      <c r="AG13" s="65">
        <f t="shared" si="5"/>
        <v>17881.318333333333</v>
      </c>
      <c r="AH13" s="65">
        <f t="shared" si="6"/>
        <v>14135.457079905775</v>
      </c>
      <c r="AI13" s="56">
        <f t="shared" si="41"/>
        <v>32016.775413239106</v>
      </c>
      <c r="AJ13" s="66">
        <f t="shared" si="7"/>
        <v>2.0447476653325709</v>
      </c>
      <c r="AK13" s="66">
        <f t="shared" si="8"/>
        <v>1.6164044688285619</v>
      </c>
      <c r="AL13" s="67">
        <f t="shared" si="9"/>
        <v>3.6611521341611337</v>
      </c>
      <c r="AM13" s="67">
        <f t="shared" si="10"/>
        <v>0.55959845922033946</v>
      </c>
      <c r="AN13" s="67">
        <f t="shared" si="11"/>
        <v>1.2674891295819126</v>
      </c>
      <c r="AO13" s="65">
        <f t="shared" si="12"/>
        <v>333.19226708074535</v>
      </c>
      <c r="AP13" s="65">
        <f t="shared" si="13"/>
        <v>263.39361018457964</v>
      </c>
      <c r="AQ13" s="65">
        <f t="shared" si="42"/>
        <v>596.58587726532505</v>
      </c>
      <c r="AR13" s="65">
        <f t="shared" si="14"/>
        <v>157.19840293040295</v>
      </c>
      <c r="AS13" s="65">
        <f t="shared" si="15"/>
        <v>124.26775454862219</v>
      </c>
      <c r="AT13" s="65">
        <f t="shared" si="43"/>
        <v>281.46615747902513</v>
      </c>
      <c r="AU13" s="68">
        <f t="shared" si="16"/>
        <v>168.03118245888803</v>
      </c>
      <c r="AV13" s="56">
        <f t="shared" si="17"/>
        <v>132.83123332722732</v>
      </c>
      <c r="AW13" s="56">
        <f t="shared" si="18"/>
        <v>300.86241578611538</v>
      </c>
      <c r="AX13" s="56">
        <f t="shared" si="19"/>
        <v>48.653633699633701</v>
      </c>
      <c r="AY13" s="56">
        <f t="shared" si="20"/>
        <v>5534.3508333333339</v>
      </c>
      <c r="AZ13" s="58">
        <f t="shared" si="21"/>
        <v>8745</v>
      </c>
      <c r="BA13" s="69">
        <f t="shared" si="22"/>
        <v>25260</v>
      </c>
      <c r="BB13" s="70">
        <f t="shared" si="23"/>
        <v>113.75</v>
      </c>
      <c r="BC13" s="60">
        <f t="shared" si="24"/>
        <v>51.030303030303031</v>
      </c>
      <c r="BD13" s="32">
        <f t="shared" si="25"/>
        <v>17.666666666666668</v>
      </c>
      <c r="BE13" s="71">
        <f t="shared" si="26"/>
        <v>2.8885077186963981</v>
      </c>
      <c r="BF13" s="72">
        <f t="shared" si="27"/>
        <v>124.26775454862219</v>
      </c>
      <c r="BG13" s="73">
        <f t="shared" si="28"/>
        <v>0.21909544074953816</v>
      </c>
      <c r="BH13" s="66">
        <f t="shared" si="29"/>
        <v>1.6164044688285619</v>
      </c>
      <c r="BI13" s="74">
        <f t="shared" si="30"/>
        <v>14135.457079905775</v>
      </c>
      <c r="BJ13" s="257">
        <v>10384485</v>
      </c>
      <c r="BK13" s="75">
        <f t="shared" si="31"/>
        <v>2.066311617764386E-2</v>
      </c>
      <c r="BL13" s="75">
        <f t="shared" si="32"/>
        <v>2.6313197043473992E-2</v>
      </c>
      <c r="BM13" s="75">
        <f t="shared" si="33"/>
        <v>3.5895605030680171E-2</v>
      </c>
      <c r="BN13" s="225">
        <v>876</v>
      </c>
      <c r="BO13" s="66">
        <f t="shared" si="34"/>
        <v>438.58596456491938</v>
      </c>
      <c r="BP13" s="58">
        <v>154</v>
      </c>
      <c r="BQ13" s="51"/>
      <c r="BR13" s="51"/>
      <c r="BS13" s="51"/>
      <c r="BT13" s="51"/>
      <c r="BU13" s="51"/>
    </row>
    <row r="14" spans="1:73" s="76" customFormat="1" x14ac:dyDescent="0.25">
      <c r="A14" s="52" t="s">
        <v>122</v>
      </c>
      <c r="B14" s="53" t="s">
        <v>15</v>
      </c>
      <c r="C14" s="54">
        <v>39017.24</v>
      </c>
      <c r="D14" s="55"/>
      <c r="E14" s="54">
        <v>4167.17</v>
      </c>
      <c r="F14" s="54">
        <f t="shared" si="39"/>
        <v>43184.409999999996</v>
      </c>
      <c r="G14" s="243">
        <v>132000</v>
      </c>
      <c r="H14" s="245">
        <v>20832</v>
      </c>
      <c r="I14" s="245">
        <f t="shared" si="35"/>
        <v>113814.76000000001</v>
      </c>
      <c r="J14" s="57">
        <f t="shared" si="0"/>
        <v>91495.312715111257</v>
      </c>
      <c r="K14" s="22">
        <f t="shared" si="36"/>
        <v>248494.48271511128</v>
      </c>
      <c r="L14" s="23">
        <f t="shared" si="37"/>
        <v>0.40842372836790736</v>
      </c>
      <c r="M14" s="23">
        <f t="shared" si="38"/>
        <v>0.45801725155597905</v>
      </c>
      <c r="N14" s="236">
        <v>93026</v>
      </c>
      <c r="O14" s="58"/>
      <c r="P14" s="328">
        <f t="shared" si="44"/>
        <v>0</v>
      </c>
      <c r="Q14" s="58">
        <f t="shared" si="40"/>
        <v>93026</v>
      </c>
      <c r="R14" s="60">
        <v>6</v>
      </c>
      <c r="S14" s="60">
        <v>1</v>
      </c>
      <c r="T14" s="60">
        <v>0</v>
      </c>
      <c r="U14" s="60"/>
      <c r="V14" s="60">
        <f t="shared" si="1"/>
        <v>7</v>
      </c>
      <c r="W14" s="61">
        <v>1913</v>
      </c>
      <c r="X14" s="62">
        <v>268680</v>
      </c>
      <c r="Y14" s="63"/>
      <c r="Z14" s="64">
        <f t="shared" si="2"/>
        <v>0</v>
      </c>
      <c r="AA14" s="64">
        <f t="shared" si="3"/>
        <v>268680</v>
      </c>
      <c r="AB14" s="63">
        <v>1151</v>
      </c>
      <c r="AC14" s="63">
        <v>1151</v>
      </c>
      <c r="AD14" s="63">
        <v>609</v>
      </c>
      <c r="AE14" s="63">
        <v>31</v>
      </c>
      <c r="AF14" s="32">
        <f t="shared" si="4"/>
        <v>4.4285714285714288</v>
      </c>
      <c r="AG14" s="65">
        <f t="shared" si="5"/>
        <v>16259.25142857143</v>
      </c>
      <c r="AH14" s="65">
        <f t="shared" si="6"/>
        <v>19239.960387873034</v>
      </c>
      <c r="AI14" s="56">
        <f t="shared" si="41"/>
        <v>35499.211816444462</v>
      </c>
      <c r="AJ14" s="66">
        <f t="shared" si="7"/>
        <v>1.2234725775589621</v>
      </c>
      <c r="AK14" s="66">
        <f t="shared" si="8"/>
        <v>1.4477643101402968</v>
      </c>
      <c r="AL14" s="67">
        <f t="shared" si="9"/>
        <v>2.6712368876992594</v>
      </c>
      <c r="AM14" s="67">
        <f t="shared" si="10"/>
        <v>0.50126441385704645</v>
      </c>
      <c r="AN14" s="67">
        <f t="shared" si="11"/>
        <v>0.92487153012919188</v>
      </c>
      <c r="AO14" s="65">
        <f t="shared" si="12"/>
        <v>186.88794745484401</v>
      </c>
      <c r="AP14" s="65">
        <f t="shared" si="13"/>
        <v>221.14896997555212</v>
      </c>
      <c r="AQ14" s="65">
        <f t="shared" si="42"/>
        <v>408.0369174303961</v>
      </c>
      <c r="AR14" s="65">
        <f t="shared" si="14"/>
        <v>98.883370981755007</v>
      </c>
      <c r="AS14" s="65">
        <f t="shared" si="15"/>
        <v>117.01105361868917</v>
      </c>
      <c r="AT14" s="65">
        <f t="shared" si="43"/>
        <v>215.89442460044418</v>
      </c>
      <c r="AU14" s="68">
        <f t="shared" si="16"/>
        <v>98.883370981755007</v>
      </c>
      <c r="AV14" s="56">
        <f t="shared" si="17"/>
        <v>117.01105361868917</v>
      </c>
      <c r="AW14" s="56">
        <f t="shared" si="18"/>
        <v>215.89442460044421</v>
      </c>
      <c r="AX14" s="56">
        <f t="shared" si="19"/>
        <v>37.519035621198952</v>
      </c>
      <c r="AY14" s="56">
        <f t="shared" si="20"/>
        <v>6169.2014285714276</v>
      </c>
      <c r="AZ14" s="58">
        <f t="shared" si="21"/>
        <v>13289.428571428571</v>
      </c>
      <c r="BA14" s="69">
        <f t="shared" si="22"/>
        <v>38382.857142857145</v>
      </c>
      <c r="BB14" s="70">
        <f t="shared" si="23"/>
        <v>164.42857142857142</v>
      </c>
      <c r="BC14" s="60">
        <f t="shared" si="24"/>
        <v>48.150537634408607</v>
      </c>
      <c r="BD14" s="32">
        <f t="shared" si="25"/>
        <v>16.671326164874554</v>
      </c>
      <c r="BE14" s="71">
        <f t="shared" si="26"/>
        <v>2.8882247973684776</v>
      </c>
      <c r="BF14" s="72">
        <f t="shared" si="27"/>
        <v>117.01105361868917</v>
      </c>
      <c r="BG14" s="73">
        <f t="shared" si="28"/>
        <v>0.16072804079202024</v>
      </c>
      <c r="BH14" s="66">
        <f t="shared" si="29"/>
        <v>1.4477643101402968</v>
      </c>
      <c r="BI14" s="74">
        <f t="shared" si="30"/>
        <v>19239.960387873034</v>
      </c>
      <c r="BJ14" s="257">
        <v>9957250</v>
      </c>
      <c r="BK14" s="75">
        <f t="shared" si="31"/>
        <v>1.1430340706520376E-2</v>
      </c>
      <c r="BL14" s="75">
        <f t="shared" si="32"/>
        <v>1.5348816189208869E-2</v>
      </c>
      <c r="BM14" s="75">
        <f t="shared" si="33"/>
        <v>2.224111625481372E-2</v>
      </c>
      <c r="BN14" s="225">
        <v>849</v>
      </c>
      <c r="BO14" s="66">
        <f t="shared" si="34"/>
        <v>292.69079236173297</v>
      </c>
      <c r="BP14" s="58">
        <v>92</v>
      </c>
      <c r="BQ14" s="51"/>
      <c r="BR14" s="51"/>
      <c r="BS14" s="51"/>
      <c r="BT14" s="51"/>
      <c r="BU14" s="51"/>
    </row>
    <row r="15" spans="1:73" s="76" customFormat="1" x14ac:dyDescent="0.25">
      <c r="A15" s="52" t="s">
        <v>123</v>
      </c>
      <c r="B15" s="53" t="s">
        <v>16</v>
      </c>
      <c r="C15" s="54">
        <v>44025.93</v>
      </c>
      <c r="D15" s="55"/>
      <c r="E15" s="54">
        <v>4762.4799999999996</v>
      </c>
      <c r="F15" s="54">
        <f t="shared" si="39"/>
        <v>48788.41</v>
      </c>
      <c r="G15" s="243">
        <v>207827</v>
      </c>
      <c r="H15" s="245">
        <v>7531</v>
      </c>
      <c r="I15" s="245">
        <f t="shared" si="35"/>
        <v>171332.07</v>
      </c>
      <c r="J15" s="57">
        <f t="shared" si="0"/>
        <v>93916.801975152572</v>
      </c>
      <c r="K15" s="22">
        <f t="shared" si="36"/>
        <v>314037.28197515255</v>
      </c>
      <c r="L15" s="23">
        <f t="shared" si="37"/>
        <v>0.53441341868901338</v>
      </c>
      <c r="M15" s="23">
        <f t="shared" si="38"/>
        <v>0.54557875715392368</v>
      </c>
      <c r="N15" s="236">
        <v>95488</v>
      </c>
      <c r="O15" s="58"/>
      <c r="P15" s="328">
        <f t="shared" si="44"/>
        <v>0</v>
      </c>
      <c r="Q15" s="58">
        <f t="shared" si="40"/>
        <v>95488</v>
      </c>
      <c r="R15" s="60">
        <v>7</v>
      </c>
      <c r="S15" s="60">
        <v>1</v>
      </c>
      <c r="T15" s="60">
        <v>0</v>
      </c>
      <c r="U15" s="60"/>
      <c r="V15" s="60">
        <f t="shared" si="1"/>
        <v>8</v>
      </c>
      <c r="W15" s="61">
        <v>1634</v>
      </c>
      <c r="X15" s="62">
        <v>247680</v>
      </c>
      <c r="Y15" s="63"/>
      <c r="Z15" s="64">
        <f t="shared" si="2"/>
        <v>0</v>
      </c>
      <c r="AA15" s="64">
        <f t="shared" si="3"/>
        <v>247680</v>
      </c>
      <c r="AB15" s="63">
        <v>1246</v>
      </c>
      <c r="AC15" s="63">
        <v>1246</v>
      </c>
      <c r="AD15" s="63">
        <v>489</v>
      </c>
      <c r="AE15" s="63">
        <v>29</v>
      </c>
      <c r="AF15" s="32">
        <f t="shared" si="4"/>
        <v>3.625</v>
      </c>
      <c r="AG15" s="65">
        <f t="shared" si="5"/>
        <v>21416.508750000001</v>
      </c>
      <c r="AH15" s="65">
        <f t="shared" si="6"/>
        <v>17838.151496894072</v>
      </c>
      <c r="AI15" s="56">
        <f t="shared" si="41"/>
        <v>39254.660246894069</v>
      </c>
      <c r="AJ15" s="66">
        <f t="shared" si="7"/>
        <v>1.7942785480898125</v>
      </c>
      <c r="AK15" s="66">
        <f t="shared" si="8"/>
        <v>1.4944832018175329</v>
      </c>
      <c r="AL15" s="67">
        <f t="shared" si="9"/>
        <v>3.2887617499073452</v>
      </c>
      <c r="AM15" s="67">
        <f t="shared" si="10"/>
        <v>0.5761676840082065</v>
      </c>
      <c r="AN15" s="67">
        <f t="shared" si="11"/>
        <v>1.2679153826516172</v>
      </c>
      <c r="AO15" s="65">
        <f t="shared" si="12"/>
        <v>350.37233128834356</v>
      </c>
      <c r="AP15" s="65">
        <f t="shared" si="13"/>
        <v>291.83069933569033</v>
      </c>
      <c r="AQ15" s="65">
        <f t="shared" si="42"/>
        <v>642.20303062403389</v>
      </c>
      <c r="AR15" s="65">
        <f t="shared" si="14"/>
        <v>137.50567415730339</v>
      </c>
      <c r="AS15" s="65">
        <f t="shared" si="15"/>
        <v>114.53066771681587</v>
      </c>
      <c r="AT15" s="65">
        <f t="shared" si="43"/>
        <v>252.03634187411927</v>
      </c>
      <c r="AU15" s="68">
        <f t="shared" si="16"/>
        <v>137.50567415730339</v>
      </c>
      <c r="AV15" s="56">
        <f t="shared" si="17"/>
        <v>114.53066771681587</v>
      </c>
      <c r="AW15" s="56">
        <f t="shared" si="18"/>
        <v>252.03634187411922</v>
      </c>
      <c r="AX15" s="56">
        <f t="shared" si="19"/>
        <v>39.156027287319425</v>
      </c>
      <c r="AY15" s="56">
        <f t="shared" si="20"/>
        <v>6098.5512500000004</v>
      </c>
      <c r="AZ15" s="58">
        <f t="shared" si="21"/>
        <v>11936</v>
      </c>
      <c r="BA15" s="69">
        <f t="shared" si="22"/>
        <v>30960</v>
      </c>
      <c r="BB15" s="70">
        <f t="shared" si="23"/>
        <v>155.75</v>
      </c>
      <c r="BC15" s="60">
        <f t="shared" si="24"/>
        <v>47.448275862068968</v>
      </c>
      <c r="BD15" s="32">
        <f t="shared" si="25"/>
        <v>18.292720306513413</v>
      </c>
      <c r="BE15" s="71">
        <f t="shared" si="26"/>
        <v>2.5938337801608577</v>
      </c>
      <c r="BF15" s="72">
        <f t="shared" si="27"/>
        <v>114.53066771681587</v>
      </c>
      <c r="BG15" s="73">
        <f t="shared" si="28"/>
        <v>0.19698162952196382</v>
      </c>
      <c r="BH15" s="66">
        <f t="shared" si="29"/>
        <v>1.4944832018175329</v>
      </c>
      <c r="BI15" s="74">
        <f t="shared" si="30"/>
        <v>17838.151496894072</v>
      </c>
      <c r="BJ15" s="256">
        <v>9449454</v>
      </c>
      <c r="BK15" s="75">
        <f t="shared" si="31"/>
        <v>1.8131425371243674E-2</v>
      </c>
      <c r="BL15" s="75">
        <f t="shared" si="32"/>
        <v>2.2790523134987483E-2</v>
      </c>
      <c r="BM15" s="75">
        <f t="shared" si="33"/>
        <v>3.1618157591938256E-2</v>
      </c>
      <c r="BN15" s="225">
        <v>982</v>
      </c>
      <c r="BO15" s="66">
        <f t="shared" si="34"/>
        <v>319.79356616614314</v>
      </c>
      <c r="BP15" s="58">
        <v>88</v>
      </c>
      <c r="BQ15" s="51"/>
      <c r="BR15" s="51"/>
      <c r="BS15" s="51"/>
      <c r="BT15" s="51"/>
      <c r="BU15" s="51"/>
    </row>
    <row r="16" spans="1:73" s="76" customFormat="1" x14ac:dyDescent="0.25">
      <c r="A16" s="52" t="s">
        <v>124</v>
      </c>
      <c r="B16" s="53" t="s">
        <v>17</v>
      </c>
      <c r="C16" s="54">
        <v>145041.44</v>
      </c>
      <c r="D16" s="55"/>
      <c r="E16" s="54">
        <v>13692.13</v>
      </c>
      <c r="F16" s="54">
        <f t="shared" si="39"/>
        <v>158733.57</v>
      </c>
      <c r="G16" s="243">
        <v>726990</v>
      </c>
      <c r="H16" s="245">
        <v>10343</v>
      </c>
      <c r="I16" s="245">
        <f t="shared" si="35"/>
        <v>592291.56000000006</v>
      </c>
      <c r="J16" s="57">
        <f t="shared" si="0"/>
        <v>259042.30517978998</v>
      </c>
      <c r="K16" s="22">
        <f t="shared" si="36"/>
        <v>1010067.4351797901</v>
      </c>
      <c r="L16" s="23">
        <f t="shared" si="37"/>
        <v>0.58210896875331708</v>
      </c>
      <c r="M16" s="23">
        <f t="shared" si="38"/>
        <v>0.5863881354560978</v>
      </c>
      <c r="N16" s="236">
        <v>263376</v>
      </c>
      <c r="O16" s="58"/>
      <c r="P16" s="328">
        <f t="shared" si="44"/>
        <v>0</v>
      </c>
      <c r="Q16" s="58">
        <f t="shared" si="40"/>
        <v>263376</v>
      </c>
      <c r="R16" s="60">
        <v>21</v>
      </c>
      <c r="S16" s="60">
        <v>2</v>
      </c>
      <c r="T16" s="60">
        <v>0</v>
      </c>
      <c r="U16" s="60"/>
      <c r="V16" s="60">
        <f t="shared" si="1"/>
        <v>23</v>
      </c>
      <c r="W16" s="61">
        <v>5057</v>
      </c>
      <c r="X16" s="62">
        <v>859680</v>
      </c>
      <c r="Y16" s="63"/>
      <c r="Z16" s="64">
        <f t="shared" si="2"/>
        <v>0</v>
      </c>
      <c r="AA16" s="64">
        <f t="shared" si="3"/>
        <v>859680</v>
      </c>
      <c r="AB16" s="63">
        <v>2844</v>
      </c>
      <c r="AC16" s="63">
        <v>2844</v>
      </c>
      <c r="AD16" s="63">
        <v>1243</v>
      </c>
      <c r="AE16" s="63">
        <v>63</v>
      </c>
      <c r="AF16" s="32">
        <f t="shared" si="4"/>
        <v>2.7391304347826089</v>
      </c>
      <c r="AG16" s="65">
        <f t="shared" si="5"/>
        <v>25751.806956521741</v>
      </c>
      <c r="AH16" s="65">
        <f t="shared" si="6"/>
        <v>18164.168486077826</v>
      </c>
      <c r="AI16" s="56">
        <f t="shared" si="41"/>
        <v>43915.975442599563</v>
      </c>
      <c r="AJ16" s="66">
        <f t="shared" si="7"/>
        <v>2.2488440860215055</v>
      </c>
      <c r="AK16" s="66">
        <f t="shared" si="8"/>
        <v>1.5862336552297474</v>
      </c>
      <c r="AL16" s="67">
        <f t="shared" si="9"/>
        <v>3.8350777412512533</v>
      </c>
      <c r="AM16" s="67">
        <f t="shared" si="10"/>
        <v>0.48596672620020237</v>
      </c>
      <c r="AN16" s="67">
        <f t="shared" si="11"/>
        <v>1.1749342024704426</v>
      </c>
      <c r="AO16" s="65">
        <f t="shared" si="12"/>
        <v>476.50165728077235</v>
      </c>
      <c r="AP16" s="65">
        <f t="shared" si="13"/>
        <v>336.10287625083663</v>
      </c>
      <c r="AQ16" s="65">
        <f t="shared" si="42"/>
        <v>812.60453353160892</v>
      </c>
      <c r="AR16" s="65">
        <f t="shared" si="14"/>
        <v>208.26004219409285</v>
      </c>
      <c r="AS16" s="65">
        <f t="shared" si="15"/>
        <v>146.89728381849156</v>
      </c>
      <c r="AT16" s="65">
        <f t="shared" si="43"/>
        <v>355.15732601258441</v>
      </c>
      <c r="AU16" s="68">
        <f t="shared" si="16"/>
        <v>208.26004219409285</v>
      </c>
      <c r="AV16" s="56">
        <f t="shared" si="17"/>
        <v>146.89728381849156</v>
      </c>
      <c r="AW16" s="56">
        <f t="shared" si="18"/>
        <v>355.15732601258446</v>
      </c>
      <c r="AX16" s="56">
        <f t="shared" si="19"/>
        <v>55.813491561181436</v>
      </c>
      <c r="AY16" s="56">
        <f t="shared" si="20"/>
        <v>6901.4595652173912</v>
      </c>
      <c r="AZ16" s="58">
        <f t="shared" si="21"/>
        <v>11451.130434782608</v>
      </c>
      <c r="BA16" s="69">
        <f t="shared" si="22"/>
        <v>37377.391304347824</v>
      </c>
      <c r="BB16" s="70">
        <f t="shared" si="23"/>
        <v>123.65217391304348</v>
      </c>
      <c r="BC16" s="60">
        <f t="shared" si="24"/>
        <v>75.80952380952381</v>
      </c>
      <c r="BD16" s="32">
        <f t="shared" si="25"/>
        <v>23.225396825396825</v>
      </c>
      <c r="BE16" s="71">
        <f t="shared" si="26"/>
        <v>3.2640787315472934</v>
      </c>
      <c r="BF16" s="72">
        <f t="shared" si="27"/>
        <v>146.89728381849156</v>
      </c>
      <c r="BG16" s="73">
        <f t="shared" si="28"/>
        <v>0.18464262283640426</v>
      </c>
      <c r="BH16" s="66">
        <f t="shared" si="29"/>
        <v>1.5862336552297474</v>
      </c>
      <c r="BI16" s="74">
        <f t="shared" si="30"/>
        <v>18164.168486077826</v>
      </c>
      <c r="BJ16" s="257">
        <v>21903343</v>
      </c>
      <c r="BK16" s="75">
        <f t="shared" si="31"/>
        <v>2.7041148924161946E-2</v>
      </c>
      <c r="BL16" s="75">
        <f t="shared" si="32"/>
        <v>3.3663034907502477E-2</v>
      </c>
      <c r="BM16" s="75">
        <f t="shared" si="33"/>
        <v>4.4491253608398132E-2</v>
      </c>
      <c r="BN16" s="225">
        <v>2434</v>
      </c>
      <c r="BO16" s="66">
        <f t="shared" si="34"/>
        <v>414.98251239925645</v>
      </c>
      <c r="BP16" s="58">
        <v>376</v>
      </c>
      <c r="BQ16" s="51"/>
      <c r="BR16" s="51"/>
      <c r="BS16" s="51"/>
      <c r="BT16" s="51"/>
      <c r="BU16" s="51"/>
    </row>
    <row r="17" spans="1:73" s="76" customFormat="1" x14ac:dyDescent="0.25">
      <c r="A17" s="52" t="s">
        <v>125</v>
      </c>
      <c r="B17" s="53" t="s">
        <v>18</v>
      </c>
      <c r="C17" s="54">
        <v>729085.76</v>
      </c>
      <c r="D17" s="55"/>
      <c r="E17" s="54">
        <v>74413.740000000005</v>
      </c>
      <c r="F17" s="54">
        <f t="shared" si="39"/>
        <v>803499.5</v>
      </c>
      <c r="G17" s="243">
        <v>5123327</v>
      </c>
      <c r="H17" s="245">
        <v>653206</v>
      </c>
      <c r="I17" s="245">
        <f t="shared" si="35"/>
        <v>5047447.24</v>
      </c>
      <c r="J17" s="57">
        <f t="shared" si="0"/>
        <v>2106969.0819119406</v>
      </c>
      <c r="K17" s="22">
        <f t="shared" si="36"/>
        <v>7957915.8219119404</v>
      </c>
      <c r="L17" s="23">
        <f t="shared" si="37"/>
        <v>0.60156273789529513</v>
      </c>
      <c r="M17" s="23">
        <f t="shared" si="38"/>
        <v>0.63426748321488513</v>
      </c>
      <c r="N17" s="236">
        <v>2142218</v>
      </c>
      <c r="O17" s="58"/>
      <c r="P17" s="328">
        <f t="shared" si="44"/>
        <v>112000</v>
      </c>
      <c r="Q17" s="58">
        <f t="shared" si="40"/>
        <v>2254218</v>
      </c>
      <c r="R17" s="60">
        <v>104</v>
      </c>
      <c r="S17" s="60">
        <v>19</v>
      </c>
      <c r="T17" s="60">
        <v>5</v>
      </c>
      <c r="U17" s="60">
        <v>14</v>
      </c>
      <c r="V17" s="60">
        <f t="shared" si="1"/>
        <v>142</v>
      </c>
      <c r="W17" s="61">
        <v>30387</v>
      </c>
      <c r="X17" s="62">
        <v>4199093.9999417961</v>
      </c>
      <c r="Y17" s="63"/>
      <c r="Z17" s="64">
        <f t="shared" si="2"/>
        <v>364000</v>
      </c>
      <c r="AA17" s="64">
        <f t="shared" si="3"/>
        <v>4563093.9999417961</v>
      </c>
      <c r="AB17" s="63">
        <v>27875</v>
      </c>
      <c r="AC17" s="63">
        <v>20813</v>
      </c>
      <c r="AD17" s="63">
        <v>14024</v>
      </c>
      <c r="AE17" s="63">
        <v>511</v>
      </c>
      <c r="AF17" s="32">
        <f t="shared" si="4"/>
        <v>3.9921875</v>
      </c>
      <c r="AG17" s="65">
        <f t="shared" si="5"/>
        <v>35545.403098591552</v>
      </c>
      <c r="AH17" s="65">
        <f t="shared" si="6"/>
        <v>20496.257619098174</v>
      </c>
      <c r="AI17" s="56">
        <f>SUM(AG17:AH17)</f>
        <v>56041.660717689723</v>
      </c>
      <c r="AJ17" s="66">
        <f t="shared" si="7"/>
        <v>2.3561781480689641</v>
      </c>
      <c r="AK17" s="66">
        <f t="shared" si="8"/>
        <v>1.3586239037819403</v>
      </c>
      <c r="AL17" s="67">
        <f t="shared" si="9"/>
        <v>3.7148020518509042</v>
      </c>
      <c r="AM17" s="67">
        <f t="shared" si="10"/>
        <v>0.69311822549156621</v>
      </c>
      <c r="AN17" s="67">
        <f t="shared" si="11"/>
        <v>1.7439736770738115</v>
      </c>
      <c r="AO17" s="65">
        <f t="shared" si="12"/>
        <v>359.914948659441</v>
      </c>
      <c r="AP17" s="65">
        <f t="shared" si="13"/>
        <v>207.53483898402314</v>
      </c>
      <c r="AQ17" s="65">
        <f t="shared" si="42"/>
        <v>567.44978764346411</v>
      </c>
      <c r="AR17" s="65">
        <f t="shared" si="14"/>
        <v>181.07434044843049</v>
      </c>
      <c r="AS17" s="65">
        <f t="shared" si="15"/>
        <v>104.41142894751357</v>
      </c>
      <c r="AT17" s="65">
        <f t="shared" si="43"/>
        <v>285.48576939594409</v>
      </c>
      <c r="AU17" s="68">
        <f t="shared" si="16"/>
        <v>242.51416134146928</v>
      </c>
      <c r="AV17" s="56">
        <f t="shared" si="17"/>
        <v>139.83897477114979</v>
      </c>
      <c r="AW17" s="56">
        <f t="shared" si="18"/>
        <v>382.35313611261904</v>
      </c>
      <c r="AX17" s="56">
        <f t="shared" si="19"/>
        <v>28.825094170403588</v>
      </c>
      <c r="AY17" s="56">
        <f t="shared" si="20"/>
        <v>6532.5162601626016</v>
      </c>
      <c r="AZ17" s="58">
        <f t="shared" si="21"/>
        <v>16736.078125</v>
      </c>
      <c r="BA17" s="69">
        <f t="shared" si="22"/>
        <v>32805.421874545282</v>
      </c>
      <c r="BB17" s="70">
        <f t="shared" si="23"/>
        <v>217.7734375</v>
      </c>
      <c r="BC17" s="60">
        <f t="shared" si="24"/>
        <v>45.652250488604004</v>
      </c>
      <c r="BD17" s="32">
        <f t="shared" si="25"/>
        <v>23.290041313328985</v>
      </c>
      <c r="BE17" s="71">
        <f t="shared" si="26"/>
        <v>1.9601618509142376</v>
      </c>
      <c r="BF17" s="72">
        <f t="shared" si="27"/>
        <v>104.41142894751357</v>
      </c>
      <c r="BG17" s="73">
        <f t="shared" si="28"/>
        <v>0.19135068184021062</v>
      </c>
      <c r="BH17" s="66">
        <f t="shared" si="29"/>
        <v>1.3586239037819403</v>
      </c>
      <c r="BI17" s="74">
        <f t="shared" si="30"/>
        <v>23662.346194406022</v>
      </c>
      <c r="BJ17" s="257">
        <v>215609751</v>
      </c>
      <c r="BK17" s="75">
        <f t="shared" si="31"/>
        <v>2.3410106530849805E-2</v>
      </c>
      <c r="BL17" s="75">
        <f t="shared" si="32"/>
        <v>2.6791612963738359E-2</v>
      </c>
      <c r="BM17" s="75">
        <f t="shared" si="33"/>
        <v>3.3209650040620091E-2</v>
      </c>
      <c r="BN17" s="225">
        <v>19715</v>
      </c>
      <c r="BO17" s="66">
        <f t="shared" si="34"/>
        <v>403.64777184437941</v>
      </c>
      <c r="BP17" s="58">
        <v>579</v>
      </c>
      <c r="BQ17" s="51"/>
      <c r="BR17" s="51"/>
      <c r="BS17" s="51"/>
      <c r="BT17" s="51"/>
      <c r="BU17" s="51"/>
    </row>
    <row r="18" spans="1:73" s="76" customFormat="1" x14ac:dyDescent="0.25">
      <c r="A18" s="52" t="s">
        <v>126</v>
      </c>
      <c r="B18" s="53" t="s">
        <v>19</v>
      </c>
      <c r="C18" s="54">
        <v>1364927.89</v>
      </c>
      <c r="D18" s="55"/>
      <c r="E18" s="54">
        <v>114299.51</v>
      </c>
      <c r="F18" s="54">
        <f t="shared" si="39"/>
        <v>1479227.4</v>
      </c>
      <c r="G18" s="243">
        <v>6428953</v>
      </c>
      <c r="H18" s="245">
        <v>364653</v>
      </c>
      <c r="I18" s="245">
        <f t="shared" si="35"/>
        <v>5428678.1100000003</v>
      </c>
      <c r="J18" s="57">
        <f t="shared" si="0"/>
        <v>3000301.9097477696</v>
      </c>
      <c r="K18" s="22">
        <f t="shared" si="36"/>
        <v>9908207.4197477698</v>
      </c>
      <c r="L18" s="23">
        <f t="shared" si="37"/>
        <v>0.53062254242731499</v>
      </c>
      <c r="M18" s="23">
        <f t="shared" si="38"/>
        <v>0.54789709985080193</v>
      </c>
      <c r="N18" s="236">
        <v>3050496</v>
      </c>
      <c r="O18" s="58"/>
      <c r="P18" s="328">
        <f t="shared" si="44"/>
        <v>0</v>
      </c>
      <c r="Q18" s="58">
        <f t="shared" si="40"/>
        <v>3050496</v>
      </c>
      <c r="R18" s="60">
        <v>150</v>
      </c>
      <c r="S18" s="60">
        <v>42</v>
      </c>
      <c r="T18" s="60">
        <v>0</v>
      </c>
      <c r="U18" s="60"/>
      <c r="V18" s="60">
        <f t="shared" si="1"/>
        <v>192</v>
      </c>
      <c r="W18" s="61">
        <v>58998</v>
      </c>
      <c r="X18" s="62">
        <v>8581715.9983177185</v>
      </c>
      <c r="Y18" s="63"/>
      <c r="Z18" s="64">
        <f t="shared" si="2"/>
        <v>0</v>
      </c>
      <c r="AA18" s="64">
        <f t="shared" si="3"/>
        <v>8581715.9983177185</v>
      </c>
      <c r="AB18" s="63">
        <v>29480</v>
      </c>
      <c r="AC18" s="63">
        <v>28620</v>
      </c>
      <c r="AD18" s="63">
        <v>15280</v>
      </c>
      <c r="AE18" s="63">
        <v>815</v>
      </c>
      <c r="AF18" s="32">
        <f t="shared" si="4"/>
        <v>4.244791666666667</v>
      </c>
      <c r="AG18" s="65">
        <f t="shared" si="5"/>
        <v>28274.365156250002</v>
      </c>
      <c r="AH18" s="65">
        <f t="shared" si="6"/>
        <v>23330.881821602965</v>
      </c>
      <c r="AI18" s="56">
        <f t="shared" si="41"/>
        <v>51605.246977852963</v>
      </c>
      <c r="AJ18" s="66">
        <f t="shared" si="7"/>
        <v>1.7796050576693103</v>
      </c>
      <c r="AK18" s="66">
        <f t="shared" si="8"/>
        <v>1.4684593291542651</v>
      </c>
      <c r="AL18" s="67">
        <f t="shared" si="9"/>
        <v>3.2480643868235757</v>
      </c>
      <c r="AM18" s="67">
        <f t="shared" si="10"/>
        <v>0.5219852661898734</v>
      </c>
      <c r="AN18" s="67">
        <f t="shared" si="11"/>
        <v>1.1545718154376217</v>
      </c>
      <c r="AO18" s="65">
        <f t="shared" si="12"/>
        <v>355.27998102094244</v>
      </c>
      <c r="AP18" s="65">
        <f t="shared" si="13"/>
        <v>293.16291294160794</v>
      </c>
      <c r="AQ18" s="65">
        <f t="shared" si="42"/>
        <v>648.44289396255044</v>
      </c>
      <c r="AR18" s="65">
        <f t="shared" si="14"/>
        <v>184.14783276797831</v>
      </c>
      <c r="AS18" s="65">
        <f t="shared" si="15"/>
        <v>151.95146912305867</v>
      </c>
      <c r="AT18" s="65">
        <f t="shared" si="43"/>
        <v>336.09930189103699</v>
      </c>
      <c r="AU18" s="68">
        <f t="shared" si="16"/>
        <v>189.68127568134173</v>
      </c>
      <c r="AV18" s="56">
        <f t="shared" si="17"/>
        <v>156.51744618266142</v>
      </c>
      <c r="AW18" s="56">
        <f t="shared" si="18"/>
        <v>346.19872186400312</v>
      </c>
      <c r="AX18" s="56">
        <f t="shared" si="19"/>
        <v>50.17732021709633</v>
      </c>
      <c r="AY18" s="56">
        <f t="shared" si="20"/>
        <v>7704.3093749999998</v>
      </c>
      <c r="AZ18" s="58">
        <f t="shared" si="21"/>
        <v>15888</v>
      </c>
      <c r="BA18" s="69">
        <f t="shared" si="22"/>
        <v>44696.437491238117</v>
      </c>
      <c r="BB18" s="70">
        <f t="shared" si="23"/>
        <v>153.54166666666666</v>
      </c>
      <c r="BC18" s="60">
        <f t="shared" si="24"/>
        <v>58.498404896507964</v>
      </c>
      <c r="BD18" s="32">
        <f t="shared" si="25"/>
        <v>20.794110429447855</v>
      </c>
      <c r="BE18" s="71">
        <f t="shared" si="26"/>
        <v>2.8132198823790358</v>
      </c>
      <c r="BF18" s="72">
        <f t="shared" si="27"/>
        <v>151.95146912305867</v>
      </c>
      <c r="BG18" s="73">
        <f t="shared" si="28"/>
        <v>0.17236965197752691</v>
      </c>
      <c r="BH18" s="66">
        <f t="shared" si="29"/>
        <v>1.4684593291542651</v>
      </c>
      <c r="BI18" s="74">
        <f t="shared" si="30"/>
        <v>23330.881821602965</v>
      </c>
      <c r="BJ18" s="257">
        <v>242631562</v>
      </c>
      <c r="BK18" s="75">
        <f t="shared" si="31"/>
        <v>2.2374162970603143E-2</v>
      </c>
      <c r="BL18" s="75">
        <f t="shared" si="32"/>
        <v>2.7999679612992805E-2</v>
      </c>
      <c r="BM18" s="75">
        <f t="shared" si="33"/>
        <v>3.8387751326970955E-2</v>
      </c>
      <c r="BN18" s="225">
        <v>29263</v>
      </c>
      <c r="BO18" s="66">
        <f t="shared" si="34"/>
        <v>338.59164883121247</v>
      </c>
      <c r="BP18" s="58">
        <v>1110</v>
      </c>
      <c r="BQ18" s="51"/>
      <c r="BR18" s="51"/>
      <c r="BS18" s="51"/>
      <c r="BT18" s="51"/>
      <c r="BU18" s="51"/>
    </row>
    <row r="19" spans="1:73" s="76" customFormat="1" x14ac:dyDescent="0.25">
      <c r="A19" s="52" t="s">
        <v>127</v>
      </c>
      <c r="B19" s="53" t="s">
        <v>20</v>
      </c>
      <c r="C19" s="54">
        <v>132761.74</v>
      </c>
      <c r="D19" s="55"/>
      <c r="E19" s="54">
        <v>12501.51</v>
      </c>
      <c r="F19" s="54">
        <f t="shared" si="39"/>
        <v>145263.25</v>
      </c>
      <c r="G19" s="243">
        <v>494147</v>
      </c>
      <c r="H19" s="245">
        <v>43353</v>
      </c>
      <c r="I19" s="245">
        <f t="shared" si="35"/>
        <v>404738.26</v>
      </c>
      <c r="J19" s="57">
        <f t="shared" si="0"/>
        <v>358832.84146077797</v>
      </c>
      <c r="K19" s="22">
        <f t="shared" si="36"/>
        <v>908834.35146077792</v>
      </c>
      <c r="L19" s="23">
        <f t="shared" si="37"/>
        <v>0.41755406906231574</v>
      </c>
      <c r="M19" s="23">
        <f t="shared" si="38"/>
        <v>0.4453377662821178</v>
      </c>
      <c r="N19" s="236">
        <v>364836</v>
      </c>
      <c r="O19" s="77"/>
      <c r="P19" s="328">
        <f t="shared" si="44"/>
        <v>24000</v>
      </c>
      <c r="Q19" s="58">
        <f t="shared" si="40"/>
        <v>388836</v>
      </c>
      <c r="R19" s="60">
        <v>18</v>
      </c>
      <c r="S19" s="60">
        <v>3</v>
      </c>
      <c r="T19" s="60">
        <v>0</v>
      </c>
      <c r="U19" s="60">
        <v>3</v>
      </c>
      <c r="V19" s="60">
        <f t="shared" si="1"/>
        <v>24</v>
      </c>
      <c r="W19" s="61">
        <v>4640</v>
      </c>
      <c r="X19" s="62">
        <v>787770</v>
      </c>
      <c r="Y19" s="63"/>
      <c r="Z19" s="64">
        <f t="shared" si="2"/>
        <v>78000</v>
      </c>
      <c r="AA19" s="64">
        <f t="shared" si="3"/>
        <v>865770</v>
      </c>
      <c r="AB19" s="63">
        <v>2018</v>
      </c>
      <c r="AC19" s="63">
        <v>2018</v>
      </c>
      <c r="AD19" s="63">
        <v>975</v>
      </c>
      <c r="AE19" s="63">
        <v>55</v>
      </c>
      <c r="AF19" s="32">
        <f t="shared" si="4"/>
        <v>2.6190476190476191</v>
      </c>
      <c r="AG19" s="65">
        <f t="shared" si="5"/>
        <v>16864.094166666666</v>
      </c>
      <c r="AH19" s="65">
        <f t="shared" si="6"/>
        <v>21004.00381086575</v>
      </c>
      <c r="AI19" s="56">
        <f t="shared" si="41"/>
        <v>37868.097977532416</v>
      </c>
      <c r="AJ19" s="66">
        <f t="shared" si="7"/>
        <v>1.1093704020436579</v>
      </c>
      <c r="AK19" s="66">
        <f t="shared" si="8"/>
        <v>1.3817060034118835</v>
      </c>
      <c r="AL19" s="67">
        <f t="shared" si="9"/>
        <v>2.4910764054555417</v>
      </c>
      <c r="AM19" s="67">
        <f t="shared" si="10"/>
        <v>0.63990262571661527</v>
      </c>
      <c r="AN19" s="67">
        <f t="shared" si="11"/>
        <v>1.0497410992073852</v>
      </c>
      <c r="AO19" s="65">
        <f t="shared" si="12"/>
        <v>415.11616410256408</v>
      </c>
      <c r="AP19" s="65">
        <f t="shared" si="13"/>
        <v>517.02163226746461</v>
      </c>
      <c r="AQ19" s="65">
        <f t="shared" si="42"/>
        <v>932.1377963700287</v>
      </c>
      <c r="AR19" s="65">
        <f t="shared" si="14"/>
        <v>200.56405351833499</v>
      </c>
      <c r="AS19" s="65">
        <f t="shared" si="15"/>
        <v>249.79984710643112</v>
      </c>
      <c r="AT19" s="65">
        <f t="shared" si="43"/>
        <v>450.36390062476607</v>
      </c>
      <c r="AU19" s="68">
        <f t="shared" si="16"/>
        <v>200.56405351833499</v>
      </c>
      <c r="AV19" s="56">
        <f t="shared" si="17"/>
        <v>249.79984710643112</v>
      </c>
      <c r="AW19" s="56">
        <f t="shared" si="18"/>
        <v>450.36390062476607</v>
      </c>
      <c r="AX19" s="56">
        <f t="shared" si="19"/>
        <v>71.983771060455894</v>
      </c>
      <c r="AY19" s="56">
        <f t="shared" si="20"/>
        <v>6917.2976190476193</v>
      </c>
      <c r="AZ19" s="58">
        <f t="shared" si="21"/>
        <v>17373.142857142859</v>
      </c>
      <c r="BA19" s="69">
        <f t="shared" si="22"/>
        <v>37512.857142857145</v>
      </c>
      <c r="BB19" s="70">
        <f t="shared" si="23"/>
        <v>96.095238095238102</v>
      </c>
      <c r="BC19" s="60">
        <f t="shared" si="24"/>
        <v>79.572727272727278</v>
      </c>
      <c r="BD19" s="32">
        <f t="shared" si="25"/>
        <v>36.852121212121212</v>
      </c>
      <c r="BE19" s="71">
        <f t="shared" si="26"/>
        <v>2.1592441535374798</v>
      </c>
      <c r="BF19" s="72">
        <f t="shared" si="27"/>
        <v>249.79984710643112</v>
      </c>
      <c r="BG19" s="73">
        <f t="shared" si="28"/>
        <v>0.18439804765350293</v>
      </c>
      <c r="BH19" s="66">
        <f t="shared" si="29"/>
        <v>1.3817060034118835</v>
      </c>
      <c r="BI19" s="74">
        <f t="shared" si="30"/>
        <v>24004.575783846569</v>
      </c>
      <c r="BJ19" s="257">
        <v>22561752</v>
      </c>
      <c r="BK19" s="75">
        <f t="shared" si="31"/>
        <v>1.7939132563818627E-2</v>
      </c>
      <c r="BL19" s="75">
        <f t="shared" si="32"/>
        <v>2.3823504486708301E-2</v>
      </c>
      <c r="BM19" s="75">
        <f t="shared" si="33"/>
        <v>3.7214575778094137E-2</v>
      </c>
      <c r="BN19" s="225">
        <v>1723</v>
      </c>
      <c r="BO19" s="66">
        <f t="shared" si="34"/>
        <v>527.47205540381776</v>
      </c>
      <c r="BP19" s="58">
        <v>392</v>
      </c>
      <c r="BQ19" s="51"/>
      <c r="BR19" s="51"/>
      <c r="BS19" s="51"/>
      <c r="BT19" s="51"/>
      <c r="BU19" s="51"/>
    </row>
    <row r="20" spans="1:73" s="76" customFormat="1" x14ac:dyDescent="0.25">
      <c r="A20" s="52" t="s">
        <v>128</v>
      </c>
      <c r="B20" s="53" t="s">
        <v>21</v>
      </c>
      <c r="C20" s="54">
        <v>1560745.48</v>
      </c>
      <c r="D20" s="55"/>
      <c r="E20" s="54">
        <v>151208.73000000001</v>
      </c>
      <c r="F20" s="54">
        <f t="shared" si="39"/>
        <v>1711954.21</v>
      </c>
      <c r="G20" s="243">
        <v>11997758</v>
      </c>
      <c r="H20" s="245">
        <v>2034658</v>
      </c>
      <c r="I20" s="245">
        <f t="shared" si="35"/>
        <v>12471670.52</v>
      </c>
      <c r="J20" s="57">
        <f t="shared" si="0"/>
        <v>4084638.3089933326</v>
      </c>
      <c r="K20" s="22">
        <f t="shared" si="36"/>
        <v>18268263.038993333</v>
      </c>
      <c r="L20" s="23">
        <f t="shared" si="37"/>
        <v>0.64292635523225794</v>
      </c>
      <c r="M20" s="23">
        <f t="shared" si="38"/>
        <v>0.68269602278987374</v>
      </c>
      <c r="N20" s="236">
        <v>4152973</v>
      </c>
      <c r="O20" s="77"/>
      <c r="P20" s="328">
        <f t="shared" si="44"/>
        <v>0</v>
      </c>
      <c r="Q20" s="58">
        <f t="shared" si="40"/>
        <v>4152973</v>
      </c>
      <c r="R20" s="60">
        <v>176</v>
      </c>
      <c r="S20" s="60">
        <v>69</v>
      </c>
      <c r="T20" s="60">
        <v>0</v>
      </c>
      <c r="U20" s="60"/>
      <c r="V20" s="60">
        <f t="shared" si="1"/>
        <v>245</v>
      </c>
      <c r="W20" s="61">
        <v>67100</v>
      </c>
      <c r="X20" s="62">
        <v>10012357.59954071</v>
      </c>
      <c r="Y20" s="63"/>
      <c r="Z20" s="64">
        <f t="shared" si="2"/>
        <v>0</v>
      </c>
      <c r="AA20" s="64">
        <f t="shared" si="3"/>
        <v>10012357.59954071</v>
      </c>
      <c r="AB20" s="63">
        <v>34996</v>
      </c>
      <c r="AC20" s="63">
        <v>23383</v>
      </c>
      <c r="AD20" s="63">
        <v>17597</v>
      </c>
      <c r="AE20" s="63">
        <v>1149</v>
      </c>
      <c r="AF20" s="32">
        <f t="shared" si="4"/>
        <v>4.6897959183673468</v>
      </c>
      <c r="AG20" s="65">
        <f t="shared" si="5"/>
        <v>50904.777632653058</v>
      </c>
      <c r="AH20" s="65">
        <f t="shared" si="6"/>
        <v>23659.561302013604</v>
      </c>
      <c r="AI20" s="56">
        <f t="shared" si="41"/>
        <v>74564.338934666666</v>
      </c>
      <c r="AJ20" s="66">
        <f t="shared" si="7"/>
        <v>3.0030704557915495</v>
      </c>
      <c r="AK20" s="66">
        <f t="shared" si="8"/>
        <v>1.395769372686346</v>
      </c>
      <c r="AL20" s="67">
        <f t="shared" si="9"/>
        <v>4.3988398284778958</v>
      </c>
      <c r="AM20" s="67">
        <f t="shared" si="10"/>
        <v>0.57894381631547354</v>
      </c>
      <c r="AN20" s="67">
        <f t="shared" si="11"/>
        <v>1.8245715714180384</v>
      </c>
      <c r="AO20" s="65">
        <f t="shared" si="12"/>
        <v>708.73845087230779</v>
      </c>
      <c r="AP20" s="65">
        <f t="shared" si="13"/>
        <v>329.40799676043264</v>
      </c>
      <c r="AQ20" s="65">
        <f t="shared" si="42"/>
        <v>1038.1464476327405</v>
      </c>
      <c r="AR20" s="65">
        <f t="shared" si="14"/>
        <v>356.37417190536058</v>
      </c>
      <c r="AS20" s="65">
        <f t="shared" si="15"/>
        <v>165.63585892654399</v>
      </c>
      <c r="AT20" s="65">
        <f t="shared" si="43"/>
        <v>522.0100308319046</v>
      </c>
      <c r="AU20" s="68">
        <f t="shared" si="16"/>
        <v>533.3648599409828</v>
      </c>
      <c r="AV20" s="56">
        <f t="shared" si="17"/>
        <v>247.89772565510555</v>
      </c>
      <c r="AW20" s="56">
        <f t="shared" si="18"/>
        <v>781.26258559608834</v>
      </c>
      <c r="AX20" s="56">
        <f t="shared" si="19"/>
        <v>48.918568122071093</v>
      </c>
      <c r="AY20" s="56">
        <f t="shared" si="20"/>
        <v>6987.5682040816328</v>
      </c>
      <c r="AZ20" s="58">
        <f t="shared" si="21"/>
        <v>16950.910204081632</v>
      </c>
      <c r="BA20" s="69">
        <f t="shared" si="22"/>
        <v>40866.765712411063</v>
      </c>
      <c r="BB20" s="70">
        <f t="shared" si="23"/>
        <v>142.84081632653061</v>
      </c>
      <c r="BC20" s="60">
        <f t="shared" si="24"/>
        <v>48.410973791416254</v>
      </c>
      <c r="BD20" s="32">
        <f t="shared" si="25"/>
        <v>20.080132482351804</v>
      </c>
      <c r="BE20" s="71">
        <f t="shared" si="26"/>
        <v>2.4108891629058773</v>
      </c>
      <c r="BF20" s="72">
        <f t="shared" si="27"/>
        <v>165.63585892654399</v>
      </c>
      <c r="BG20" s="73">
        <f t="shared" si="28"/>
        <v>0.17098412566472168</v>
      </c>
      <c r="BH20" s="66">
        <f t="shared" si="29"/>
        <v>1.395769372686346</v>
      </c>
      <c r="BI20" s="74">
        <f t="shared" si="30"/>
        <v>23659.561302013604</v>
      </c>
      <c r="BJ20" s="257">
        <v>421411551</v>
      </c>
      <c r="BK20" s="75">
        <f t="shared" si="31"/>
        <v>2.9594989720630602E-2</v>
      </c>
      <c r="BL20" s="75">
        <f t="shared" si="32"/>
        <v>3.3298603151008549E-2</v>
      </c>
      <c r="BM20" s="75">
        <f t="shared" si="33"/>
        <v>3.7796804561543024E-2</v>
      </c>
      <c r="BN20" s="225">
        <v>43255</v>
      </c>
      <c r="BO20" s="66">
        <f t="shared" si="34"/>
        <v>422.33875942650172</v>
      </c>
      <c r="BP20" s="58">
        <v>939</v>
      </c>
      <c r="BQ20" s="51"/>
      <c r="BR20" s="51"/>
      <c r="BS20" s="51"/>
      <c r="BT20" s="51"/>
      <c r="BU20" s="51"/>
    </row>
    <row r="21" spans="1:73" s="76" customFormat="1" x14ac:dyDescent="0.25">
      <c r="A21" s="52" t="s">
        <v>129</v>
      </c>
      <c r="B21" s="53" t="s">
        <v>22</v>
      </c>
      <c r="C21" s="54">
        <v>412416.87</v>
      </c>
      <c r="D21" s="55"/>
      <c r="E21" s="54">
        <v>30360.81</v>
      </c>
      <c r="F21" s="54">
        <f t="shared" si="39"/>
        <v>442777.68</v>
      </c>
      <c r="G21" s="243">
        <v>1775849</v>
      </c>
      <c r="H21" s="245">
        <v>0</v>
      </c>
      <c r="I21" s="245">
        <f t="shared" si="35"/>
        <v>1363432.13</v>
      </c>
      <c r="J21" s="57">
        <f t="shared" si="0"/>
        <v>951491.84608309274</v>
      </c>
      <c r="K21" s="22">
        <f t="shared" si="36"/>
        <v>2757701.6560830926</v>
      </c>
      <c r="L21" s="23">
        <f t="shared" si="37"/>
        <v>0.49440885927325207</v>
      </c>
      <c r="M21" s="23">
        <f t="shared" si="38"/>
        <v>0.49440885927325207</v>
      </c>
      <c r="N21" s="236">
        <v>967410</v>
      </c>
      <c r="O21" s="77"/>
      <c r="P21" s="328">
        <f t="shared" si="44"/>
        <v>8000</v>
      </c>
      <c r="Q21" s="58">
        <f t="shared" si="40"/>
        <v>975410</v>
      </c>
      <c r="R21" s="60">
        <v>35</v>
      </c>
      <c r="S21" s="60">
        <v>16</v>
      </c>
      <c r="T21" s="60">
        <v>0</v>
      </c>
      <c r="U21" s="60">
        <v>1</v>
      </c>
      <c r="V21" s="60">
        <f t="shared" si="1"/>
        <v>52</v>
      </c>
      <c r="W21" s="61">
        <v>15651</v>
      </c>
      <c r="X21" s="62">
        <v>2698200</v>
      </c>
      <c r="Y21" s="63"/>
      <c r="Z21" s="64">
        <f t="shared" si="2"/>
        <v>26000</v>
      </c>
      <c r="AA21" s="64">
        <f t="shared" si="3"/>
        <v>2724200</v>
      </c>
      <c r="AB21" s="63">
        <v>7191</v>
      </c>
      <c r="AC21" s="63">
        <v>7191</v>
      </c>
      <c r="AD21" s="63">
        <v>3792</v>
      </c>
      <c r="AE21" s="63">
        <v>207</v>
      </c>
      <c r="AF21" s="32">
        <f t="shared" si="4"/>
        <v>4.0588235294117645</v>
      </c>
      <c r="AG21" s="65">
        <f t="shared" si="5"/>
        <v>26219.848653846151</v>
      </c>
      <c r="AH21" s="65">
        <f t="shared" si="6"/>
        <v>26812.875501597937</v>
      </c>
      <c r="AI21" s="56">
        <f t="shared" si="41"/>
        <v>53032.724155444084</v>
      </c>
      <c r="AJ21" s="66">
        <f t="shared" si="7"/>
        <v>1.4093632792714568</v>
      </c>
      <c r="AK21" s="66">
        <f t="shared" si="8"/>
        <v>1.4412395221086123</v>
      </c>
      <c r="AL21" s="67">
        <f t="shared" si="9"/>
        <v>2.8506028013800688</v>
      </c>
      <c r="AM21" s="67">
        <f t="shared" si="10"/>
        <v>0.51674061451452546</v>
      </c>
      <c r="AN21" s="67">
        <f t="shared" si="11"/>
        <v>1.0122977960807182</v>
      </c>
      <c r="AO21" s="65">
        <f t="shared" si="12"/>
        <v>359.55488660337551</v>
      </c>
      <c r="AP21" s="65">
        <f t="shared" si="13"/>
        <v>367.68711130883247</v>
      </c>
      <c r="AQ21" s="65">
        <f t="shared" si="42"/>
        <v>727.24199791220803</v>
      </c>
      <c r="AR21" s="65">
        <f t="shared" si="14"/>
        <v>189.60257683215127</v>
      </c>
      <c r="AS21" s="65">
        <f t="shared" si="15"/>
        <v>193.89090892547526</v>
      </c>
      <c r="AT21" s="65">
        <f t="shared" si="43"/>
        <v>383.49348575762656</v>
      </c>
      <c r="AU21" s="68">
        <f t="shared" si="16"/>
        <v>189.60257683215127</v>
      </c>
      <c r="AV21" s="56">
        <f t="shared" si="17"/>
        <v>193.89090892547526</v>
      </c>
      <c r="AW21" s="56">
        <f t="shared" si="18"/>
        <v>383.49348575762656</v>
      </c>
      <c r="AX21" s="56">
        <f t="shared" si="19"/>
        <v>61.573867334167709</v>
      </c>
      <c r="AY21" s="56">
        <f t="shared" si="20"/>
        <v>8681.9152941176471</v>
      </c>
      <c r="AZ21" s="58">
        <f t="shared" si="21"/>
        <v>18968.823529411766</v>
      </c>
      <c r="BA21" s="69">
        <f t="shared" si="22"/>
        <v>52905.882352941175</v>
      </c>
      <c r="BB21" s="70">
        <f t="shared" si="23"/>
        <v>141</v>
      </c>
      <c r="BC21" s="60">
        <f t="shared" si="24"/>
        <v>72.415458937198068</v>
      </c>
      <c r="BD21" s="32">
        <f t="shared" si="25"/>
        <v>25.963768115942027</v>
      </c>
      <c r="BE21" s="71">
        <f t="shared" si="26"/>
        <v>2.7890966601544331</v>
      </c>
      <c r="BF21" s="72">
        <f t="shared" si="27"/>
        <v>193.89090892547526</v>
      </c>
      <c r="BG21" s="73">
        <f t="shared" si="28"/>
        <v>0.16410113408939292</v>
      </c>
      <c r="BH21" s="66">
        <f t="shared" si="29"/>
        <v>1.4412395221086123</v>
      </c>
      <c r="BI21" s="74">
        <f t="shared" si="30"/>
        <v>27338.618158492012</v>
      </c>
      <c r="BJ21" s="257">
        <v>75941910</v>
      </c>
      <c r="BK21" s="75">
        <f t="shared" si="31"/>
        <v>1.7953619154430011E-2</v>
      </c>
      <c r="BL21" s="75">
        <f t="shared" si="32"/>
        <v>2.3384307821596798E-2</v>
      </c>
      <c r="BM21" s="75">
        <f t="shared" si="33"/>
        <v>3.5469114132086248E-2</v>
      </c>
      <c r="BN21" s="225">
        <v>8935</v>
      </c>
      <c r="BO21" s="66">
        <f t="shared" si="34"/>
        <v>308.64036441892472</v>
      </c>
      <c r="BP21" s="58">
        <v>394</v>
      </c>
      <c r="BQ21" s="51"/>
      <c r="BR21" s="51"/>
      <c r="BS21" s="51"/>
      <c r="BT21" s="51"/>
      <c r="BU21" s="51"/>
    </row>
    <row r="22" spans="1:73" s="76" customFormat="1" x14ac:dyDescent="0.25">
      <c r="A22" s="52" t="s">
        <v>130</v>
      </c>
      <c r="B22" s="53" t="s">
        <v>23</v>
      </c>
      <c r="C22" s="54">
        <v>350313.61</v>
      </c>
      <c r="D22" s="55"/>
      <c r="E22" s="54">
        <v>29765.5</v>
      </c>
      <c r="F22" s="54">
        <f t="shared" si="39"/>
        <v>380079.11</v>
      </c>
      <c r="G22" s="243">
        <v>1153843</v>
      </c>
      <c r="H22" s="245">
        <v>188883</v>
      </c>
      <c r="I22" s="245">
        <f t="shared" si="35"/>
        <v>992412.39</v>
      </c>
      <c r="J22" s="57">
        <f t="shared" si="0"/>
        <v>725604.8629812852</v>
      </c>
      <c r="K22" s="22">
        <f t="shared" si="36"/>
        <v>2098096.362981285</v>
      </c>
      <c r="L22" s="23">
        <f t="shared" si="37"/>
        <v>0.4208693515245821</v>
      </c>
      <c r="M22" s="23">
        <f t="shared" si="38"/>
        <v>0.47300610568231194</v>
      </c>
      <c r="N22" s="236">
        <v>737744</v>
      </c>
      <c r="O22" s="77"/>
      <c r="P22" s="328">
        <f t="shared" si="44"/>
        <v>0</v>
      </c>
      <c r="Q22" s="58">
        <f t="shared" si="40"/>
        <v>737744</v>
      </c>
      <c r="R22" s="60">
        <v>43</v>
      </c>
      <c r="S22" s="60">
        <v>7</v>
      </c>
      <c r="T22" s="60">
        <v>0</v>
      </c>
      <c r="U22" s="60"/>
      <c r="V22" s="60">
        <f t="shared" si="1"/>
        <v>50</v>
      </c>
      <c r="W22" s="61">
        <v>12061</v>
      </c>
      <c r="X22" s="62">
        <v>2221981.9989013672</v>
      </c>
      <c r="Y22" s="63"/>
      <c r="Z22" s="64">
        <f t="shared" si="2"/>
        <v>0</v>
      </c>
      <c r="AA22" s="64">
        <f t="shared" si="3"/>
        <v>2221981.9989013672</v>
      </c>
      <c r="AB22" s="63">
        <v>5791</v>
      </c>
      <c r="AC22" s="63">
        <v>5583</v>
      </c>
      <c r="AD22" s="63">
        <v>2876</v>
      </c>
      <c r="AE22" s="63">
        <v>155</v>
      </c>
      <c r="AF22" s="32">
        <f t="shared" si="4"/>
        <v>3.1</v>
      </c>
      <c r="AG22" s="65">
        <f t="shared" si="5"/>
        <v>19848.247800000001</v>
      </c>
      <c r="AH22" s="65">
        <f t="shared" si="6"/>
        <v>22113.679459625706</v>
      </c>
      <c r="AI22" s="56">
        <f t="shared" si="41"/>
        <v>41961.927259625707</v>
      </c>
      <c r="AJ22" s="66">
        <f t="shared" si="7"/>
        <v>1.3451988630202347</v>
      </c>
      <c r="AK22" s="66">
        <f t="shared" si="8"/>
        <v>1.4987366525261951</v>
      </c>
      <c r="AL22" s="67">
        <f t="shared" si="9"/>
        <v>2.8439355155464292</v>
      </c>
      <c r="AM22" s="67">
        <f t="shared" si="10"/>
        <v>0.4976115798993771</v>
      </c>
      <c r="AN22" s="67">
        <f t="shared" si="11"/>
        <v>0.94424543674011041</v>
      </c>
      <c r="AO22" s="65">
        <f t="shared" si="12"/>
        <v>345.06689499304588</v>
      </c>
      <c r="AP22" s="65">
        <f t="shared" si="13"/>
        <v>384.45200729530086</v>
      </c>
      <c r="AQ22" s="65">
        <f t="shared" si="42"/>
        <v>729.51890228834668</v>
      </c>
      <c r="AR22" s="65">
        <f t="shared" si="14"/>
        <v>171.37150578483855</v>
      </c>
      <c r="AS22" s="65">
        <f t="shared" si="15"/>
        <v>190.93144068058803</v>
      </c>
      <c r="AT22" s="65">
        <f t="shared" si="43"/>
        <v>362.30294646542654</v>
      </c>
      <c r="AU22" s="68">
        <f t="shared" si="16"/>
        <v>177.75611499193982</v>
      </c>
      <c r="AV22" s="56">
        <f t="shared" si="17"/>
        <v>198.04477395330204</v>
      </c>
      <c r="AW22" s="56">
        <f t="shared" si="18"/>
        <v>375.80088894524181</v>
      </c>
      <c r="AX22" s="56">
        <f t="shared" si="19"/>
        <v>65.632724917976162</v>
      </c>
      <c r="AY22" s="56">
        <f t="shared" si="20"/>
        <v>7601.5821999999998</v>
      </c>
      <c r="AZ22" s="58">
        <f t="shared" si="21"/>
        <v>14754.88</v>
      </c>
      <c r="BA22" s="69">
        <f t="shared" si="22"/>
        <v>44439.639978027342</v>
      </c>
      <c r="BB22" s="70">
        <f t="shared" si="23"/>
        <v>115.82</v>
      </c>
      <c r="BC22" s="60">
        <f t="shared" si="24"/>
        <v>79.640931860264061</v>
      </c>
      <c r="BD22" s="32">
        <f t="shared" si="25"/>
        <v>26.442437275985661</v>
      </c>
      <c r="BE22" s="71">
        <f t="shared" si="26"/>
        <v>3.0118604812799119</v>
      </c>
      <c r="BF22" s="72">
        <f t="shared" si="27"/>
        <v>190.93144068058803</v>
      </c>
      <c r="BG22" s="73">
        <f t="shared" si="28"/>
        <v>0.17105409053175302</v>
      </c>
      <c r="BH22" s="66">
        <f t="shared" si="29"/>
        <v>1.4987366525261951</v>
      </c>
      <c r="BI22" s="74">
        <f t="shared" si="30"/>
        <v>22113.679459625706</v>
      </c>
      <c r="BJ22" s="257">
        <v>52366873</v>
      </c>
      <c r="BK22" s="75">
        <f t="shared" si="31"/>
        <v>1.8951148562947419E-2</v>
      </c>
      <c r="BL22" s="75">
        <f t="shared" si="32"/>
        <v>2.5640751931092009E-2</v>
      </c>
      <c r="BM22" s="75">
        <f t="shared" si="33"/>
        <v>3.5399513050260741E-2</v>
      </c>
      <c r="BN22" s="225">
        <v>5516</v>
      </c>
      <c r="BO22" s="66">
        <f t="shared" si="34"/>
        <v>380.36554803866659</v>
      </c>
      <c r="BP22" s="58">
        <v>584</v>
      </c>
      <c r="BQ22" s="51"/>
      <c r="BR22" s="51"/>
      <c r="BS22" s="51"/>
      <c r="BT22" s="51"/>
      <c r="BU22" s="51"/>
    </row>
    <row r="23" spans="1:73" s="76" customFormat="1" x14ac:dyDescent="0.25">
      <c r="A23" s="52" t="s">
        <v>131</v>
      </c>
      <c r="B23" s="53" t="s">
        <v>24</v>
      </c>
      <c r="C23" s="54">
        <v>576510.25</v>
      </c>
      <c r="D23" s="55"/>
      <c r="E23" s="54">
        <v>53577.9</v>
      </c>
      <c r="F23" s="54">
        <f t="shared" si="39"/>
        <v>630088.15</v>
      </c>
      <c r="G23" s="243">
        <v>1603288</v>
      </c>
      <c r="H23" s="245">
        <v>79667</v>
      </c>
      <c r="I23" s="245">
        <f t="shared" si="35"/>
        <v>1106444.75</v>
      </c>
      <c r="J23" s="57">
        <f t="shared" si="0"/>
        <v>1262264.7154875509</v>
      </c>
      <c r="K23" s="22">
        <f t="shared" si="36"/>
        <v>2998797.6154875509</v>
      </c>
      <c r="L23" s="23">
        <f t="shared" si="37"/>
        <v>0.35174094113925369</v>
      </c>
      <c r="M23" s="23">
        <f t="shared" si="38"/>
        <v>0.36896279505014606</v>
      </c>
      <c r="N23" s="236">
        <v>1283382</v>
      </c>
      <c r="O23" s="77"/>
      <c r="P23" s="328">
        <f t="shared" si="44"/>
        <v>0</v>
      </c>
      <c r="Q23" s="58">
        <f t="shared" si="40"/>
        <v>1283382</v>
      </c>
      <c r="R23" s="60">
        <v>78</v>
      </c>
      <c r="S23" s="60">
        <v>12</v>
      </c>
      <c r="T23" s="60">
        <v>0</v>
      </c>
      <c r="U23" s="60"/>
      <c r="V23" s="60">
        <f t="shared" si="1"/>
        <v>90</v>
      </c>
      <c r="W23" s="61">
        <v>20635</v>
      </c>
      <c r="X23" s="62">
        <v>3510773.9991760254</v>
      </c>
      <c r="Y23" s="63"/>
      <c r="Z23" s="64">
        <f t="shared" si="2"/>
        <v>0</v>
      </c>
      <c r="AA23" s="64">
        <f t="shared" si="3"/>
        <v>3510773.9991760254</v>
      </c>
      <c r="AB23" s="63">
        <v>8649</v>
      </c>
      <c r="AC23" s="63">
        <v>7764</v>
      </c>
      <c r="AD23" s="63">
        <v>4478</v>
      </c>
      <c r="AE23" s="63">
        <v>216</v>
      </c>
      <c r="AF23" s="32">
        <f t="shared" si="4"/>
        <v>2.4</v>
      </c>
      <c r="AG23" s="65">
        <f t="shared" si="5"/>
        <v>12293.830555555556</v>
      </c>
      <c r="AH23" s="65">
        <f t="shared" si="6"/>
        <v>21026.142949861674</v>
      </c>
      <c r="AI23" s="56">
        <f t="shared" si="41"/>
        <v>33319.973505417234</v>
      </c>
      <c r="AJ23" s="66">
        <f t="shared" si="7"/>
        <v>0.86213204642109675</v>
      </c>
      <c r="AK23" s="66">
        <f t="shared" si="8"/>
        <v>1.4745047581215498</v>
      </c>
      <c r="AL23" s="67">
        <f t="shared" si="9"/>
        <v>2.3366368045426467</v>
      </c>
      <c r="AM23" s="67">
        <f t="shared" si="10"/>
        <v>0.53901301135638002</v>
      </c>
      <c r="AN23" s="67">
        <f t="shared" si="11"/>
        <v>0.85416993978859512</v>
      </c>
      <c r="AO23" s="65">
        <f t="shared" si="12"/>
        <v>247.08458016971863</v>
      </c>
      <c r="AP23" s="65">
        <f t="shared" si="13"/>
        <v>422.58884892531285</v>
      </c>
      <c r="AQ23" s="65">
        <f t="shared" si="42"/>
        <v>669.67342909503145</v>
      </c>
      <c r="AR23" s="65">
        <f t="shared" si="14"/>
        <v>127.92747716499017</v>
      </c>
      <c r="AS23" s="65">
        <f t="shared" si="15"/>
        <v>218.79441154902889</v>
      </c>
      <c r="AT23" s="65">
        <f t="shared" si="43"/>
        <v>346.72188871401909</v>
      </c>
      <c r="AU23" s="68">
        <f t="shared" si="16"/>
        <v>142.50962776919113</v>
      </c>
      <c r="AV23" s="56">
        <f t="shared" si="17"/>
        <v>243.73426912513534</v>
      </c>
      <c r="AW23" s="56">
        <f t="shared" si="18"/>
        <v>386.2438968943265</v>
      </c>
      <c r="AX23" s="56">
        <f t="shared" si="19"/>
        <v>72.850982772574866</v>
      </c>
      <c r="AY23" s="56">
        <f t="shared" si="20"/>
        <v>7000.9794444444451</v>
      </c>
      <c r="AZ23" s="58">
        <f t="shared" si="21"/>
        <v>14259.8</v>
      </c>
      <c r="BA23" s="69">
        <f t="shared" si="22"/>
        <v>39008.599990844727</v>
      </c>
      <c r="BB23" s="70">
        <f t="shared" si="23"/>
        <v>96.1</v>
      </c>
      <c r="BC23" s="60">
        <f t="shared" si="24"/>
        <v>90.297685163992426</v>
      </c>
      <c r="BD23" s="32">
        <f t="shared" si="25"/>
        <v>33.008796296296296</v>
      </c>
      <c r="BE23" s="71">
        <f t="shared" si="26"/>
        <v>2.7355643130229543</v>
      </c>
      <c r="BF23" s="72">
        <f t="shared" si="27"/>
        <v>218.79441154902889</v>
      </c>
      <c r="BG23" s="73">
        <f t="shared" si="28"/>
        <v>0.17947271745429383</v>
      </c>
      <c r="BH23" s="66">
        <f t="shared" si="29"/>
        <v>1.4745047581215498</v>
      </c>
      <c r="BI23" s="74">
        <f t="shared" si="30"/>
        <v>21026.142949861674</v>
      </c>
      <c r="BJ23" s="257">
        <v>66645161</v>
      </c>
      <c r="BK23" s="75">
        <f t="shared" si="31"/>
        <v>1.6602026814820058E-2</v>
      </c>
      <c r="BL23" s="75">
        <f t="shared" si="32"/>
        <v>2.5252471068379592E-2</v>
      </c>
      <c r="BM23" s="75">
        <f t="shared" si="33"/>
        <v>4.2197928802269531E-2</v>
      </c>
      <c r="BN23" s="225">
        <v>7674</v>
      </c>
      <c r="BO23" s="66">
        <f t="shared" si="34"/>
        <v>390.77373149433811</v>
      </c>
      <c r="BP23" s="58">
        <v>790</v>
      </c>
      <c r="BQ23" s="51"/>
      <c r="BR23" s="51"/>
      <c r="BS23" s="51"/>
      <c r="BT23" s="51"/>
      <c r="BU23" s="51"/>
    </row>
    <row r="24" spans="1:73" s="76" customFormat="1" x14ac:dyDescent="0.25">
      <c r="A24" s="52" t="s">
        <v>132</v>
      </c>
      <c r="B24" s="53" t="s">
        <v>25</v>
      </c>
      <c r="C24" s="54">
        <v>98149.2</v>
      </c>
      <c r="D24" s="55"/>
      <c r="E24" s="54">
        <v>9524.9599999999991</v>
      </c>
      <c r="F24" s="54">
        <f t="shared" si="39"/>
        <v>107674.16</v>
      </c>
      <c r="G24" s="243">
        <v>241209</v>
      </c>
      <c r="H24" s="245">
        <v>18786</v>
      </c>
      <c r="I24" s="245">
        <f t="shared" si="35"/>
        <v>161845.79999999999</v>
      </c>
      <c r="J24" s="57">
        <f t="shared" si="0"/>
        <v>222936.34631053047</v>
      </c>
      <c r="K24" s="22">
        <f t="shared" si="36"/>
        <v>492456.3063105304</v>
      </c>
      <c r="L24" s="23">
        <f t="shared" si="37"/>
        <v>0.30202399874779645</v>
      </c>
      <c r="M24" s="23">
        <f t="shared" si="38"/>
        <v>0.328650070932271</v>
      </c>
      <c r="N24" s="236">
        <v>226666</v>
      </c>
      <c r="O24" s="77"/>
      <c r="P24" s="328">
        <f t="shared" si="44"/>
        <v>8000</v>
      </c>
      <c r="Q24" s="58">
        <f t="shared" si="40"/>
        <v>234666</v>
      </c>
      <c r="R24" s="60">
        <v>12</v>
      </c>
      <c r="S24" s="60">
        <v>2</v>
      </c>
      <c r="T24" s="60">
        <v>2</v>
      </c>
      <c r="U24" s="60">
        <v>1</v>
      </c>
      <c r="V24" s="60">
        <f t="shared" si="1"/>
        <v>17</v>
      </c>
      <c r="W24" s="61">
        <v>4719</v>
      </c>
      <c r="X24" s="62">
        <v>607644.00054931641</v>
      </c>
      <c r="Y24" s="63"/>
      <c r="Z24" s="64">
        <f t="shared" si="2"/>
        <v>26000</v>
      </c>
      <c r="AA24" s="64">
        <f t="shared" si="3"/>
        <v>633644.00054931641</v>
      </c>
      <c r="AB24" s="63">
        <v>1439</v>
      </c>
      <c r="AC24" s="63">
        <v>1337</v>
      </c>
      <c r="AD24" s="63">
        <v>670</v>
      </c>
      <c r="AE24" s="63">
        <v>39</v>
      </c>
      <c r="AF24" s="32">
        <f t="shared" si="4"/>
        <v>2.4375</v>
      </c>
      <c r="AG24" s="65">
        <f t="shared" si="5"/>
        <v>9520.341176470587</v>
      </c>
      <c r="AH24" s="65">
        <f t="shared" si="6"/>
        <v>19447.67684179591</v>
      </c>
      <c r="AI24" s="56">
        <f t="shared" si="41"/>
        <v>28968.018018266499</v>
      </c>
      <c r="AJ24" s="66">
        <f t="shared" si="7"/>
        <v>0.71402768831673025</v>
      </c>
      <c r="AK24" s="66">
        <f t="shared" si="8"/>
        <v>1.4585800530760258</v>
      </c>
      <c r="AL24" s="67">
        <f t="shared" si="9"/>
        <v>2.1726077413927558</v>
      </c>
      <c r="AM24" s="67">
        <f t="shared" si="10"/>
        <v>0.54408585621129346</v>
      </c>
      <c r="AN24" s="67">
        <f t="shared" si="11"/>
        <v>0.77718136032790008</v>
      </c>
      <c r="AO24" s="65">
        <f t="shared" si="12"/>
        <v>241.56089552238805</v>
      </c>
      <c r="AP24" s="65">
        <f t="shared" si="13"/>
        <v>493.44851688138874</v>
      </c>
      <c r="AQ24" s="65">
        <f t="shared" si="42"/>
        <v>735.00941240377676</v>
      </c>
      <c r="AR24" s="65">
        <f t="shared" si="14"/>
        <v>112.471021542738</v>
      </c>
      <c r="AS24" s="65">
        <f t="shared" si="15"/>
        <v>229.75017811711638</v>
      </c>
      <c r="AT24" s="65">
        <f t="shared" si="43"/>
        <v>342.22119965985439</v>
      </c>
      <c r="AU24" s="68">
        <f t="shared" si="16"/>
        <v>121.05145848915481</v>
      </c>
      <c r="AV24" s="56">
        <f t="shared" si="17"/>
        <v>247.277865602491</v>
      </c>
      <c r="AW24" s="56">
        <f t="shared" si="18"/>
        <v>368.32932409164579</v>
      </c>
      <c r="AX24" s="56">
        <f t="shared" si="19"/>
        <v>74.825684503127178</v>
      </c>
      <c r="AY24" s="56">
        <f t="shared" si="20"/>
        <v>7691.011428571429</v>
      </c>
      <c r="AZ24" s="58">
        <f t="shared" si="21"/>
        <v>14166.625</v>
      </c>
      <c r="BA24" s="69">
        <f t="shared" si="22"/>
        <v>37977.750034332275</v>
      </c>
      <c r="BB24" s="70">
        <f t="shared" si="23"/>
        <v>89.9375</v>
      </c>
      <c r="BC24" s="60">
        <f t="shared" si="24"/>
        <v>86.558974437224563</v>
      </c>
      <c r="BD24" s="32">
        <f t="shared" si="25"/>
        <v>32.288603988603988</v>
      </c>
      <c r="BE24" s="71">
        <f t="shared" si="26"/>
        <v>2.6807902400418078</v>
      </c>
      <c r="BF24" s="72">
        <f t="shared" si="27"/>
        <v>229.75017811711638</v>
      </c>
      <c r="BG24" s="73">
        <f t="shared" si="28"/>
        <v>0.17719941265389186</v>
      </c>
      <c r="BH24" s="66">
        <f t="shared" si="29"/>
        <v>1.4585800530760258</v>
      </c>
      <c r="BI24" s="74">
        <f t="shared" si="30"/>
        <v>23615.036165037891</v>
      </c>
      <c r="BJ24" s="257">
        <v>11267232</v>
      </c>
      <c r="BK24" s="75">
        <f t="shared" si="31"/>
        <v>1.4364291069891877E-2</v>
      </c>
      <c r="BL24" s="75">
        <f t="shared" si="32"/>
        <v>2.307532142765854E-2</v>
      </c>
      <c r="BM24" s="75">
        <f t="shared" si="33"/>
        <v>4.0394999648509643E-2</v>
      </c>
      <c r="BN24" s="225">
        <v>932</v>
      </c>
      <c r="BO24" s="66">
        <f t="shared" si="34"/>
        <v>528.38659475378802</v>
      </c>
      <c r="BP24" s="58">
        <v>200</v>
      </c>
      <c r="BQ24" s="51"/>
      <c r="BR24" s="51"/>
      <c r="BS24" s="51"/>
      <c r="BT24" s="51"/>
      <c r="BU24" s="51"/>
    </row>
    <row r="25" spans="1:73" s="76" customFormat="1" x14ac:dyDescent="0.25">
      <c r="A25" s="52" t="s">
        <v>133</v>
      </c>
      <c r="B25" s="53" t="s">
        <v>26</v>
      </c>
      <c r="C25" s="54">
        <v>148981.04</v>
      </c>
      <c r="D25" s="55"/>
      <c r="E25" s="54">
        <v>13692.13</v>
      </c>
      <c r="F25" s="54">
        <f t="shared" si="39"/>
        <v>162673.17000000001</v>
      </c>
      <c r="G25" s="243">
        <v>466928</v>
      </c>
      <c r="H25" s="245">
        <v>23939</v>
      </c>
      <c r="I25" s="245">
        <f t="shared" si="35"/>
        <v>341885.95999999996</v>
      </c>
      <c r="J25" s="57">
        <f t="shared" si="0"/>
        <v>314596.89468595322</v>
      </c>
      <c r="K25" s="22">
        <f t="shared" si="36"/>
        <v>819156.02468595328</v>
      </c>
      <c r="L25" s="23">
        <f t="shared" si="37"/>
        <v>0.39982413621685653</v>
      </c>
      <c r="M25" s="23">
        <f t="shared" si="38"/>
        <v>0.41736366418237802</v>
      </c>
      <c r="N25" s="236">
        <v>319860</v>
      </c>
      <c r="O25" s="77"/>
      <c r="P25" s="328">
        <f t="shared" si="44"/>
        <v>8000</v>
      </c>
      <c r="Q25" s="58">
        <f t="shared" si="40"/>
        <v>327860</v>
      </c>
      <c r="R25" s="60">
        <v>20</v>
      </c>
      <c r="S25" s="60">
        <v>2</v>
      </c>
      <c r="T25" s="60">
        <v>0</v>
      </c>
      <c r="U25" s="60">
        <v>1</v>
      </c>
      <c r="V25" s="60">
        <f t="shared" si="1"/>
        <v>23</v>
      </c>
      <c r="W25" s="61">
        <v>5657</v>
      </c>
      <c r="X25" s="62">
        <v>933336.00082397461</v>
      </c>
      <c r="Y25" s="63"/>
      <c r="Z25" s="64">
        <f t="shared" si="2"/>
        <v>26000</v>
      </c>
      <c r="AA25" s="64">
        <f t="shared" si="3"/>
        <v>959336.00082397461</v>
      </c>
      <c r="AB25" s="63">
        <v>3257</v>
      </c>
      <c r="AC25" s="63">
        <v>2980</v>
      </c>
      <c r="AD25" s="63">
        <v>1529</v>
      </c>
      <c r="AE25" s="63">
        <v>59</v>
      </c>
      <c r="AF25" s="32">
        <f t="shared" si="4"/>
        <v>2.6818181818181817</v>
      </c>
      <c r="AG25" s="65">
        <f t="shared" si="5"/>
        <v>14864.606956521737</v>
      </c>
      <c r="AH25" s="65">
        <f t="shared" si="6"/>
        <v>20750.872377650139</v>
      </c>
      <c r="AI25" s="56">
        <f t="shared" si="41"/>
        <v>35615.479334171876</v>
      </c>
      <c r="AJ25" s="66">
        <f t="shared" si="7"/>
        <v>1.0688612517976614</v>
      </c>
      <c r="AK25" s="66">
        <f t="shared" si="8"/>
        <v>1.4921217554115964</v>
      </c>
      <c r="AL25" s="67">
        <f t="shared" si="9"/>
        <v>2.5609830072092579</v>
      </c>
      <c r="AM25" s="67">
        <f t="shared" si="10"/>
        <v>0.5113593221140148</v>
      </c>
      <c r="AN25" s="67">
        <f t="shared" si="11"/>
        <v>0.85387812401742391</v>
      </c>
      <c r="AO25" s="65">
        <f t="shared" si="12"/>
        <v>223.60102027468932</v>
      </c>
      <c r="AP25" s="65">
        <f t="shared" si="13"/>
        <v>312.14523524261165</v>
      </c>
      <c r="AQ25" s="65">
        <f t="shared" si="42"/>
        <v>535.74625551730094</v>
      </c>
      <c r="AR25" s="65">
        <f t="shared" si="14"/>
        <v>104.96959164875652</v>
      </c>
      <c r="AS25" s="65">
        <f t="shared" si="15"/>
        <v>146.53671006630432</v>
      </c>
      <c r="AT25" s="65">
        <f t="shared" si="43"/>
        <v>251.50630171506083</v>
      </c>
      <c r="AU25" s="68">
        <f t="shared" si="16"/>
        <v>114.72683221476508</v>
      </c>
      <c r="AV25" s="56">
        <f t="shared" si="17"/>
        <v>160.15773982750108</v>
      </c>
      <c r="AW25" s="56">
        <f t="shared" si="18"/>
        <v>274.8845720422662</v>
      </c>
      <c r="AX25" s="56">
        <f t="shared" si="19"/>
        <v>49.945707706478359</v>
      </c>
      <c r="AY25" s="56">
        <f t="shared" si="20"/>
        <v>7394.2350000000006</v>
      </c>
      <c r="AZ25" s="58">
        <f t="shared" si="21"/>
        <v>14539.09090909091</v>
      </c>
      <c r="BA25" s="69">
        <f t="shared" si="22"/>
        <v>42424.363673817024</v>
      </c>
      <c r="BB25" s="70">
        <f t="shared" si="23"/>
        <v>148.04545454545453</v>
      </c>
      <c r="BC25" s="60">
        <f t="shared" si="24"/>
        <v>87.884745840298933</v>
      </c>
      <c r="BD25" s="32">
        <f t="shared" si="25"/>
        <v>30.118644067796609</v>
      </c>
      <c r="BE25" s="71">
        <f t="shared" si="26"/>
        <v>2.9179516064027218</v>
      </c>
      <c r="BF25" s="72">
        <f t="shared" si="27"/>
        <v>146.53671006630432</v>
      </c>
      <c r="BG25" s="73">
        <f t="shared" si="28"/>
        <v>0.17429218401131819</v>
      </c>
      <c r="BH25" s="66">
        <f t="shared" si="29"/>
        <v>1.4921217554115964</v>
      </c>
      <c r="BI25" s="74">
        <f t="shared" si="30"/>
        <v>21694.09384936151</v>
      </c>
      <c r="BJ25" s="257">
        <v>25995984</v>
      </c>
      <c r="BK25" s="75">
        <f t="shared" si="31"/>
        <v>1.3151491399594643E-2</v>
      </c>
      <c r="BL25" s="75">
        <f t="shared" si="32"/>
        <v>1.8882416607119007E-2</v>
      </c>
      <c r="BM25" s="75">
        <f t="shared" si="33"/>
        <v>2.9703825157421766E-2</v>
      </c>
      <c r="BN25" s="225">
        <v>3057</v>
      </c>
      <c r="BO25" s="66">
        <f t="shared" si="34"/>
        <v>267.96075390446623</v>
      </c>
      <c r="BP25" s="58">
        <v>296</v>
      </c>
      <c r="BQ25" s="51"/>
      <c r="BR25" s="51"/>
      <c r="BS25" s="51"/>
      <c r="BT25" s="51"/>
      <c r="BU25" s="51"/>
    </row>
    <row r="26" spans="1:73" s="76" customFormat="1" x14ac:dyDescent="0.25">
      <c r="A26" s="52" t="s">
        <v>134</v>
      </c>
      <c r="B26" s="53" t="s">
        <v>27</v>
      </c>
      <c r="C26" s="54">
        <v>74928.25</v>
      </c>
      <c r="D26" s="55"/>
      <c r="E26" s="54">
        <v>8334.34</v>
      </c>
      <c r="F26" s="54">
        <f t="shared" si="39"/>
        <v>83262.59</v>
      </c>
      <c r="G26" s="243">
        <v>151881</v>
      </c>
      <c r="H26" s="245">
        <v>19591</v>
      </c>
      <c r="I26" s="245">
        <f t="shared" si="35"/>
        <v>96543.75</v>
      </c>
      <c r="J26" s="57">
        <f t="shared" si="0"/>
        <v>165813.98512260203</v>
      </c>
      <c r="K26" s="22">
        <f t="shared" si="36"/>
        <v>345620.32512260205</v>
      </c>
      <c r="L26" s="23">
        <f t="shared" si="37"/>
        <v>0.2360301484262565</v>
      </c>
      <c r="M26" s="23">
        <f t="shared" si="38"/>
        <v>0.27933470048601161</v>
      </c>
      <c r="N26" s="236">
        <v>168588</v>
      </c>
      <c r="O26" s="77"/>
      <c r="P26" s="328">
        <f t="shared" si="44"/>
        <v>0</v>
      </c>
      <c r="Q26" s="58">
        <f t="shared" si="40"/>
        <v>168588</v>
      </c>
      <c r="R26" s="60">
        <v>13</v>
      </c>
      <c r="S26" s="60">
        <v>0</v>
      </c>
      <c r="T26" s="60">
        <v>0</v>
      </c>
      <c r="U26" s="60"/>
      <c r="V26" s="60">
        <f t="shared" si="1"/>
        <v>13</v>
      </c>
      <c r="W26" s="61">
        <v>3336</v>
      </c>
      <c r="X26" s="62">
        <v>425591.99924468994</v>
      </c>
      <c r="Y26" s="63"/>
      <c r="Z26" s="64">
        <f t="shared" si="2"/>
        <v>0</v>
      </c>
      <c r="AA26" s="64">
        <f t="shared" si="3"/>
        <v>425591.99924468994</v>
      </c>
      <c r="AB26" s="63">
        <v>1325</v>
      </c>
      <c r="AC26" s="63">
        <v>1315</v>
      </c>
      <c r="AD26" s="63">
        <v>677</v>
      </c>
      <c r="AE26" s="63">
        <v>36</v>
      </c>
      <c r="AF26" s="32">
        <f t="shared" si="4"/>
        <v>2.7692307692307692</v>
      </c>
      <c r="AG26" s="65">
        <f t="shared" si="5"/>
        <v>7426.4423076923076</v>
      </c>
      <c r="AH26" s="65">
        <f t="shared" si="6"/>
        <v>19159.736547892462</v>
      </c>
      <c r="AI26" s="56">
        <f t="shared" si="41"/>
        <v>26586.178855584771</v>
      </c>
      <c r="AJ26" s="66">
        <f t="shared" si="7"/>
        <v>0.57266086554203144</v>
      </c>
      <c r="AK26" s="66">
        <f t="shared" si="8"/>
        <v>1.477427664617897</v>
      </c>
      <c r="AL26" s="67">
        <f t="shared" si="9"/>
        <v>2.0500885301599285</v>
      </c>
      <c r="AM26" s="67">
        <f t="shared" si="10"/>
        <v>0.58524731565594557</v>
      </c>
      <c r="AN26" s="67">
        <f t="shared" si="11"/>
        <v>0.81209309793413442</v>
      </c>
      <c r="AO26" s="65">
        <f t="shared" si="12"/>
        <v>142.60524372230429</v>
      </c>
      <c r="AP26" s="65">
        <f t="shared" si="13"/>
        <v>367.91222322393207</v>
      </c>
      <c r="AQ26" s="65">
        <f t="shared" si="42"/>
        <v>510.51746694623637</v>
      </c>
      <c r="AR26" s="65">
        <f t="shared" si="14"/>
        <v>72.863207547169807</v>
      </c>
      <c r="AS26" s="65">
        <f t="shared" si="15"/>
        <v>187.9823208472468</v>
      </c>
      <c r="AT26" s="65">
        <f t="shared" si="43"/>
        <v>260.84552839441659</v>
      </c>
      <c r="AU26" s="68">
        <f t="shared" si="16"/>
        <v>73.417300380228141</v>
      </c>
      <c r="AV26" s="56">
        <f t="shared" si="17"/>
        <v>189.41184419969736</v>
      </c>
      <c r="AW26" s="56">
        <f t="shared" si="18"/>
        <v>262.82914457992553</v>
      </c>
      <c r="AX26" s="56">
        <f t="shared" si="19"/>
        <v>62.839690566037731</v>
      </c>
      <c r="AY26" s="56">
        <f t="shared" si="20"/>
        <v>6404.8146153846155</v>
      </c>
      <c r="AZ26" s="58">
        <f t="shared" si="21"/>
        <v>12968.307692307691</v>
      </c>
      <c r="BA26" s="69">
        <f t="shared" si="22"/>
        <v>32737.846095745379</v>
      </c>
      <c r="BB26" s="70">
        <f t="shared" si="23"/>
        <v>101.92307692307692</v>
      </c>
      <c r="BC26" s="60">
        <f t="shared" si="24"/>
        <v>65.67777766121759</v>
      </c>
      <c r="BD26" s="32">
        <f t="shared" si="25"/>
        <v>26.016666666666666</v>
      </c>
      <c r="BE26" s="71">
        <f t="shared" si="26"/>
        <v>2.5244501343197023</v>
      </c>
      <c r="BF26" s="72">
        <f t="shared" si="27"/>
        <v>187.9823208472468</v>
      </c>
      <c r="BG26" s="73">
        <f t="shared" si="28"/>
        <v>0.19563946255514308</v>
      </c>
      <c r="BH26" s="66">
        <f t="shared" si="29"/>
        <v>1.477427664617897</v>
      </c>
      <c r="BI26" s="74">
        <f t="shared" si="30"/>
        <v>19159.736547892462</v>
      </c>
      <c r="BJ26" s="257">
        <v>10912211</v>
      </c>
      <c r="BK26" s="75">
        <f t="shared" si="31"/>
        <v>8.8473133446558168E-3</v>
      </c>
      <c r="BL26" s="75">
        <f t="shared" si="32"/>
        <v>1.5713772396813076E-2</v>
      </c>
      <c r="BM26" s="75">
        <f t="shared" si="33"/>
        <v>2.8677944448514531E-2</v>
      </c>
      <c r="BN26" s="225">
        <v>1237</v>
      </c>
      <c r="BO26" s="66">
        <f t="shared" si="34"/>
        <v>279.40204132789171</v>
      </c>
      <c r="BP26" s="58">
        <v>125</v>
      </c>
      <c r="BQ26" s="51"/>
      <c r="BR26" s="51"/>
      <c r="BS26" s="51"/>
      <c r="BT26" s="51"/>
      <c r="BU26" s="51"/>
    </row>
    <row r="27" spans="1:73" s="76" customFormat="1" x14ac:dyDescent="0.25">
      <c r="A27" s="52" t="s">
        <v>135</v>
      </c>
      <c r="B27" s="53" t="s">
        <v>28</v>
      </c>
      <c r="C27" s="54">
        <v>702852.83</v>
      </c>
      <c r="D27" s="55"/>
      <c r="E27" s="54">
        <v>50601.35</v>
      </c>
      <c r="F27" s="54">
        <f t="shared" si="39"/>
        <v>753454.17999999993</v>
      </c>
      <c r="G27" s="243">
        <v>1831034</v>
      </c>
      <c r="H27" s="245">
        <v>10038</v>
      </c>
      <c r="I27" s="245">
        <f t="shared" si="35"/>
        <v>1138219.17</v>
      </c>
      <c r="J27" s="57">
        <f t="shared" si="0"/>
        <v>1690065.7413076374</v>
      </c>
      <c r="K27" s="22">
        <f t="shared" si="36"/>
        <v>3581739.0913076373</v>
      </c>
      <c r="L27" s="23">
        <f t="shared" si="37"/>
        <v>0.31586662521833847</v>
      </c>
      <c r="M27" s="23">
        <f t="shared" si="38"/>
        <v>0.31778394265575993</v>
      </c>
      <c r="N27" s="236">
        <v>1718340</v>
      </c>
      <c r="O27" s="77"/>
      <c r="P27" s="328">
        <f t="shared" si="44"/>
        <v>16000</v>
      </c>
      <c r="Q27" s="58">
        <f t="shared" si="40"/>
        <v>1734340</v>
      </c>
      <c r="R27" s="60">
        <v>74</v>
      </c>
      <c r="S27" s="60">
        <v>13</v>
      </c>
      <c r="T27" s="60">
        <v>1</v>
      </c>
      <c r="U27" s="60">
        <v>2</v>
      </c>
      <c r="V27" s="60">
        <f t="shared" si="1"/>
        <v>90</v>
      </c>
      <c r="W27" s="61">
        <v>28928</v>
      </c>
      <c r="X27" s="62">
        <v>4570880</v>
      </c>
      <c r="Y27" s="63"/>
      <c r="Z27" s="64">
        <f t="shared" si="2"/>
        <v>52000</v>
      </c>
      <c r="AA27" s="64">
        <f t="shared" si="3"/>
        <v>4622880</v>
      </c>
      <c r="AB27" s="63">
        <v>9971</v>
      </c>
      <c r="AC27" s="63">
        <v>9917</v>
      </c>
      <c r="AD27" s="63">
        <v>4156</v>
      </c>
      <c r="AE27" s="63">
        <v>262</v>
      </c>
      <c r="AF27" s="32">
        <f t="shared" si="4"/>
        <v>2.9772727272727271</v>
      </c>
      <c r="AG27" s="65">
        <f t="shared" si="5"/>
        <v>12646.879666666666</v>
      </c>
      <c r="AH27" s="65">
        <f t="shared" si="6"/>
        <v>27150.221347862636</v>
      </c>
      <c r="AI27" s="56">
        <f t="shared" si="41"/>
        <v>39797.101014529304</v>
      </c>
      <c r="AJ27" s="66">
        <f t="shared" si="7"/>
        <v>0.66239461922553156</v>
      </c>
      <c r="AK27" s="66">
        <f t="shared" si="8"/>
        <v>1.4220235351022716</v>
      </c>
      <c r="AL27" s="67">
        <f t="shared" si="9"/>
        <v>2.0844181543278033</v>
      </c>
      <c r="AM27" s="67">
        <f t="shared" si="10"/>
        <v>0.53458413288199147</v>
      </c>
      <c r="AN27" s="67">
        <f t="shared" si="11"/>
        <v>0.77478521858833393</v>
      </c>
      <c r="AO27" s="65">
        <f t="shared" si="12"/>
        <v>273.8737175168431</v>
      </c>
      <c r="AP27" s="65">
        <f t="shared" si="13"/>
        <v>587.94993294216488</v>
      </c>
      <c r="AQ27" s="65">
        <f t="shared" si="42"/>
        <v>861.82365045900792</v>
      </c>
      <c r="AR27" s="65">
        <f t="shared" si="14"/>
        <v>114.15296058569852</v>
      </c>
      <c r="AS27" s="65">
        <f t="shared" si="15"/>
        <v>245.06267388503034</v>
      </c>
      <c r="AT27" s="65">
        <f t="shared" si="43"/>
        <v>359.21563447072884</v>
      </c>
      <c r="AU27" s="68">
        <f t="shared" si="16"/>
        <v>114.7745457295553</v>
      </c>
      <c r="AV27" s="56">
        <f t="shared" si="17"/>
        <v>246.39708796083869</v>
      </c>
      <c r="AW27" s="56">
        <f t="shared" si="18"/>
        <v>361.171633690394</v>
      </c>
      <c r="AX27" s="56">
        <f t="shared" si="19"/>
        <v>75.564555210109305</v>
      </c>
      <c r="AY27" s="56">
        <f t="shared" si="20"/>
        <v>8660.392873563218</v>
      </c>
      <c r="AZ27" s="58">
        <f t="shared" si="21"/>
        <v>19526.590909090908</v>
      </c>
      <c r="BA27" s="69">
        <f t="shared" si="22"/>
        <v>51941.818181818184</v>
      </c>
      <c r="BB27" s="70">
        <f t="shared" si="23"/>
        <v>113.30681818181819</v>
      </c>
      <c r="BC27" s="60">
        <f t="shared" si="24"/>
        <v>96.922815945716707</v>
      </c>
      <c r="BD27" s="32">
        <f t="shared" si="25"/>
        <v>36.436386768447839</v>
      </c>
      <c r="BE27" s="71">
        <f t="shared" si="26"/>
        <v>2.6600556350896798</v>
      </c>
      <c r="BF27" s="72">
        <f t="shared" si="27"/>
        <v>245.06267388503034</v>
      </c>
      <c r="BG27" s="73">
        <f t="shared" si="28"/>
        <v>0.16483788242089048</v>
      </c>
      <c r="BH27" s="66">
        <f t="shared" si="29"/>
        <v>1.4220235351022716</v>
      </c>
      <c r="BI27" s="74">
        <f t="shared" si="30"/>
        <v>28086.43587709928</v>
      </c>
      <c r="BJ27" s="257">
        <v>55776875</v>
      </c>
      <c r="BK27" s="75">
        <f t="shared" si="31"/>
        <v>2.040665006779243E-2</v>
      </c>
      <c r="BL27" s="75">
        <f t="shared" si="32"/>
        <v>3.3007801172080721E-2</v>
      </c>
      <c r="BM27" s="75">
        <f t="shared" si="33"/>
        <v>6.1271745039607556E-2</v>
      </c>
      <c r="BN27" s="225">
        <v>6185</v>
      </c>
      <c r="BO27" s="66">
        <f t="shared" si="34"/>
        <v>579.10090401093566</v>
      </c>
      <c r="BP27" s="58">
        <v>1049</v>
      </c>
      <c r="BQ27" s="51"/>
      <c r="BR27" s="51"/>
      <c r="BS27" s="51"/>
      <c r="BT27" s="51"/>
      <c r="BU27" s="51"/>
    </row>
    <row r="28" spans="1:73" s="76" customFormat="1" x14ac:dyDescent="0.25">
      <c r="A28" s="52" t="s">
        <v>136</v>
      </c>
      <c r="B28" s="53" t="s">
        <v>29</v>
      </c>
      <c r="C28" s="54">
        <v>718641.18</v>
      </c>
      <c r="D28" s="55"/>
      <c r="E28" s="54">
        <v>61912.24</v>
      </c>
      <c r="F28" s="54">
        <f t="shared" si="39"/>
        <v>780553.42</v>
      </c>
      <c r="G28" s="243">
        <v>3028567</v>
      </c>
      <c r="H28" s="245">
        <v>3748</v>
      </c>
      <c r="I28" s="245">
        <f t="shared" si="35"/>
        <v>2313673.8199999998</v>
      </c>
      <c r="J28" s="57">
        <f t="shared" si="0"/>
        <v>1580136.8170118215</v>
      </c>
      <c r="K28" s="22">
        <f t="shared" si="36"/>
        <v>4674364.0570118213</v>
      </c>
      <c r="L28" s="23">
        <f t="shared" si="37"/>
        <v>0.4945655544801621</v>
      </c>
      <c r="M28" s="23">
        <f t="shared" si="38"/>
        <v>0.4949708220799261</v>
      </c>
      <c r="N28" s="236">
        <v>1606572</v>
      </c>
      <c r="O28" s="77"/>
      <c r="P28" s="328">
        <f t="shared" si="44"/>
        <v>16000</v>
      </c>
      <c r="Q28" s="58">
        <f t="shared" si="40"/>
        <v>1622572</v>
      </c>
      <c r="R28" s="60">
        <v>86</v>
      </c>
      <c r="S28" s="60">
        <v>18</v>
      </c>
      <c r="T28" s="60">
        <v>0</v>
      </c>
      <c r="U28" s="60">
        <v>2</v>
      </c>
      <c r="V28" s="60">
        <f t="shared" si="1"/>
        <v>106</v>
      </c>
      <c r="W28" s="61">
        <v>27870</v>
      </c>
      <c r="X28" s="62">
        <v>4491900</v>
      </c>
      <c r="Y28" s="63"/>
      <c r="Z28" s="64">
        <f t="shared" si="2"/>
        <v>52000</v>
      </c>
      <c r="AA28" s="64">
        <f t="shared" si="3"/>
        <v>4543900</v>
      </c>
      <c r="AB28" s="63">
        <v>12374</v>
      </c>
      <c r="AC28" s="63">
        <v>11690</v>
      </c>
      <c r="AD28" s="63">
        <v>6107</v>
      </c>
      <c r="AE28" s="63">
        <v>332</v>
      </c>
      <c r="AF28" s="32">
        <f t="shared" si="4"/>
        <v>3.1923076923076925</v>
      </c>
      <c r="AG28" s="65">
        <f t="shared" si="5"/>
        <v>21827.111509433962</v>
      </c>
      <c r="AH28" s="65">
        <f t="shared" si="6"/>
        <v>22270.662613319069</v>
      </c>
      <c r="AI28" s="56">
        <f t="shared" si="41"/>
        <v>44097.774122753035</v>
      </c>
      <c r="AJ28" s="66">
        <f t="shared" si="7"/>
        <v>1.4401308002380222</v>
      </c>
      <c r="AK28" s="66">
        <f t="shared" si="8"/>
        <v>1.4693958546593751</v>
      </c>
      <c r="AL28" s="67">
        <f t="shared" si="9"/>
        <v>2.9095266548973973</v>
      </c>
      <c r="AM28" s="67">
        <f t="shared" si="10"/>
        <v>0.52554380930381828</v>
      </c>
      <c r="AN28" s="67">
        <f t="shared" si="11"/>
        <v>1.0287119120165102</v>
      </c>
      <c r="AO28" s="65">
        <f t="shared" si="12"/>
        <v>378.85603733420663</v>
      </c>
      <c r="AP28" s="65">
        <f t="shared" si="13"/>
        <v>386.55481202093034</v>
      </c>
      <c r="AQ28" s="65">
        <f t="shared" si="42"/>
        <v>765.41084935513697</v>
      </c>
      <c r="AR28" s="65">
        <f t="shared" si="14"/>
        <v>186.97865039599159</v>
      </c>
      <c r="AS28" s="65">
        <f t="shared" si="15"/>
        <v>190.77826386066118</v>
      </c>
      <c r="AT28" s="65">
        <f t="shared" si="43"/>
        <v>377.75691425665275</v>
      </c>
      <c r="AU28" s="68">
        <f t="shared" si="16"/>
        <v>197.91906073567151</v>
      </c>
      <c r="AV28" s="56">
        <f t="shared" si="17"/>
        <v>201.94099546722168</v>
      </c>
      <c r="AW28" s="56">
        <f t="shared" si="18"/>
        <v>399.86005620289319</v>
      </c>
      <c r="AX28" s="56">
        <f t="shared" si="19"/>
        <v>63.080121221916926</v>
      </c>
      <c r="AY28" s="56">
        <f t="shared" si="20"/>
        <v>7505.3213461538462</v>
      </c>
      <c r="AZ28" s="58">
        <f t="shared" si="21"/>
        <v>15447.807692307691</v>
      </c>
      <c r="BA28" s="69">
        <f t="shared" si="22"/>
        <v>43191.346153846156</v>
      </c>
      <c r="BB28" s="70">
        <f t="shared" si="23"/>
        <v>118.98076923076923</v>
      </c>
      <c r="BC28" s="60">
        <f t="shared" si="24"/>
        <v>75.165662650602414</v>
      </c>
      <c r="BD28" s="32">
        <f t="shared" si="25"/>
        <v>26.883734939759034</v>
      </c>
      <c r="BE28" s="71">
        <f t="shared" si="26"/>
        <v>2.7959531225491294</v>
      </c>
      <c r="BF28" s="72">
        <f t="shared" si="27"/>
        <v>190.77826386066118</v>
      </c>
      <c r="BG28" s="73">
        <f t="shared" si="28"/>
        <v>0.17376909993543935</v>
      </c>
      <c r="BH28" s="66">
        <f t="shared" si="29"/>
        <v>1.4693958546593751</v>
      </c>
      <c r="BI28" s="74">
        <f t="shared" si="30"/>
        <v>22698.944586652131</v>
      </c>
      <c r="BJ28" s="257">
        <v>99014617</v>
      </c>
      <c r="BK28" s="75">
        <f t="shared" si="31"/>
        <v>2.3366992572419885E-2</v>
      </c>
      <c r="BL28" s="75">
        <f t="shared" si="32"/>
        <v>3.0624922782865483E-2</v>
      </c>
      <c r="BM28" s="75">
        <f t="shared" si="33"/>
        <v>4.5814554359319214E-2</v>
      </c>
      <c r="BN28" s="225">
        <v>10688</v>
      </c>
      <c r="BO28" s="66">
        <f t="shared" si="34"/>
        <v>437.34693647191443</v>
      </c>
      <c r="BP28" s="58">
        <v>543</v>
      </c>
      <c r="BQ28" s="51"/>
      <c r="BR28" s="51"/>
      <c r="BS28" s="51"/>
      <c r="BT28" s="51"/>
      <c r="BU28" s="51"/>
    </row>
    <row r="29" spans="1:73" s="76" customFormat="1" x14ac:dyDescent="0.25">
      <c r="A29" s="52" t="s">
        <v>137</v>
      </c>
      <c r="B29" s="53" t="s">
        <v>30</v>
      </c>
      <c r="C29" s="54">
        <v>67975.02</v>
      </c>
      <c r="D29" s="55"/>
      <c r="E29" s="54">
        <v>7143.72</v>
      </c>
      <c r="F29" s="54">
        <f t="shared" si="39"/>
        <v>75118.740000000005</v>
      </c>
      <c r="G29" s="243">
        <v>270272</v>
      </c>
      <c r="H29" s="245">
        <v>9757</v>
      </c>
      <c r="I29" s="245">
        <f t="shared" si="35"/>
        <v>212053.97999999998</v>
      </c>
      <c r="J29" s="57">
        <f t="shared" si="0"/>
        <v>122782.88170421543</v>
      </c>
      <c r="K29" s="22">
        <f t="shared" si="36"/>
        <v>409955.6017042154</v>
      </c>
      <c r="L29" s="23">
        <f t="shared" si="37"/>
        <v>0.50549147133081829</v>
      </c>
      <c r="M29" s="23">
        <f t="shared" si="38"/>
        <v>0.51726084268266148</v>
      </c>
      <c r="N29" s="236">
        <v>124837</v>
      </c>
      <c r="O29" s="232"/>
      <c r="P29" s="328">
        <f t="shared" si="44"/>
        <v>0</v>
      </c>
      <c r="Q29" s="58">
        <f t="shared" si="40"/>
        <v>124837</v>
      </c>
      <c r="R29" s="60">
        <v>8</v>
      </c>
      <c r="S29" s="60">
        <v>3</v>
      </c>
      <c r="T29" s="60">
        <v>0</v>
      </c>
      <c r="U29" s="60"/>
      <c r="V29" s="60">
        <f t="shared" si="1"/>
        <v>11</v>
      </c>
      <c r="W29" s="61">
        <v>2432</v>
      </c>
      <c r="X29" s="62">
        <v>407481</v>
      </c>
      <c r="Y29" s="63"/>
      <c r="Z29" s="64">
        <f t="shared" si="2"/>
        <v>0</v>
      </c>
      <c r="AA29" s="64">
        <f t="shared" si="3"/>
        <v>407481</v>
      </c>
      <c r="AB29" s="63">
        <v>1053</v>
      </c>
      <c r="AC29" s="63">
        <v>1040</v>
      </c>
      <c r="AD29" s="63">
        <v>512</v>
      </c>
      <c r="AE29" s="63">
        <v>30</v>
      </c>
      <c r="AF29" s="32">
        <f t="shared" si="4"/>
        <v>2.7272727272727271</v>
      </c>
      <c r="AG29" s="65">
        <f t="shared" si="5"/>
        <v>19277.634545454544</v>
      </c>
      <c r="AH29" s="65">
        <f t="shared" si="6"/>
        <v>17991.056518565038</v>
      </c>
      <c r="AI29" s="56">
        <f t="shared" si="41"/>
        <v>37268.691064019586</v>
      </c>
      <c r="AJ29" s="66">
        <f t="shared" si="7"/>
        <v>1.6986468755256854</v>
      </c>
      <c r="AK29" s="66">
        <f t="shared" si="8"/>
        <v>1.5852801789871225</v>
      </c>
      <c r="AL29" s="67">
        <f t="shared" si="9"/>
        <v>3.2839270545128079</v>
      </c>
      <c r="AM29" s="67">
        <f t="shared" si="10"/>
        <v>0.48567079619470704</v>
      </c>
      <c r="AN29" s="67">
        <f t="shared" si="11"/>
        <v>1.0060729253737362</v>
      </c>
      <c r="AO29" s="65">
        <f t="shared" si="12"/>
        <v>414.16792968749996</v>
      </c>
      <c r="AP29" s="65">
        <f t="shared" si="13"/>
        <v>386.52660489104574</v>
      </c>
      <c r="AQ29" s="65">
        <f t="shared" si="42"/>
        <v>800.6945345785457</v>
      </c>
      <c r="AR29" s="65">
        <f t="shared" si="14"/>
        <v>201.38079772079772</v>
      </c>
      <c r="AS29" s="65">
        <f t="shared" si="15"/>
        <v>187.94076135253127</v>
      </c>
      <c r="AT29" s="65">
        <f t="shared" si="43"/>
        <v>389.32155907332901</v>
      </c>
      <c r="AU29" s="68">
        <f t="shared" si="16"/>
        <v>203.89805769230767</v>
      </c>
      <c r="AV29" s="56">
        <f t="shared" si="17"/>
        <v>190.29002086943791</v>
      </c>
      <c r="AW29" s="56">
        <f t="shared" si="18"/>
        <v>394.18807856174556</v>
      </c>
      <c r="AX29" s="56">
        <f t="shared" si="19"/>
        <v>71.337834757834756</v>
      </c>
      <c r="AY29" s="56">
        <f t="shared" si="20"/>
        <v>6828.9763636363641</v>
      </c>
      <c r="AZ29" s="58">
        <f t="shared" si="21"/>
        <v>11348.818181818182</v>
      </c>
      <c r="BA29" s="69">
        <f t="shared" si="22"/>
        <v>37043.727272727272</v>
      </c>
      <c r="BB29" s="70">
        <f t="shared" si="23"/>
        <v>95.727272727272734</v>
      </c>
      <c r="BC29" s="60">
        <f t="shared" si="24"/>
        <v>75.459444444444443</v>
      </c>
      <c r="BD29" s="32">
        <f t="shared" si="25"/>
        <v>23.117962962962963</v>
      </c>
      <c r="BE29" s="71">
        <f t="shared" si="26"/>
        <v>3.2641043921273338</v>
      </c>
      <c r="BF29" s="72">
        <f t="shared" si="27"/>
        <v>187.94076135253127</v>
      </c>
      <c r="BG29" s="73">
        <f t="shared" si="28"/>
        <v>0.18434906167404125</v>
      </c>
      <c r="BH29" s="66">
        <f t="shared" si="29"/>
        <v>1.5852801789871225</v>
      </c>
      <c r="BI29" s="74">
        <f t="shared" si="30"/>
        <v>17991.056518565038</v>
      </c>
      <c r="BJ29" s="257">
        <v>7878667</v>
      </c>
      <c r="BK29" s="75">
        <f t="shared" si="31"/>
        <v>2.6914956552929574E-2</v>
      </c>
      <c r="BL29" s="75">
        <f t="shared" si="32"/>
        <v>3.55426876145419E-2</v>
      </c>
      <c r="BM29" s="75">
        <f t="shared" si="33"/>
        <v>4.9122957403377417E-2</v>
      </c>
      <c r="BN29" s="225">
        <v>880</v>
      </c>
      <c r="BO29" s="66">
        <f t="shared" si="34"/>
        <v>465.85863830024476</v>
      </c>
      <c r="BP29" s="58">
        <v>100</v>
      </c>
      <c r="BQ29" s="51"/>
      <c r="BR29" s="51"/>
      <c r="BS29" s="51"/>
      <c r="BT29" s="51"/>
      <c r="BU29" s="51"/>
    </row>
    <row r="30" spans="1:73" s="76" customFormat="1" x14ac:dyDescent="0.25">
      <c r="A30" s="52" t="s">
        <v>138</v>
      </c>
      <c r="B30" s="53" t="s">
        <v>31</v>
      </c>
      <c r="C30" s="54">
        <v>134509.87</v>
      </c>
      <c r="D30" s="55"/>
      <c r="E30" s="54">
        <v>12501.51</v>
      </c>
      <c r="F30" s="54">
        <f t="shared" si="39"/>
        <v>147011.38</v>
      </c>
      <c r="G30" s="243">
        <v>541777</v>
      </c>
      <c r="H30" s="245">
        <v>7313</v>
      </c>
      <c r="I30" s="245">
        <f t="shared" si="35"/>
        <v>414580.13</v>
      </c>
      <c r="J30" s="57">
        <f t="shared" si="0"/>
        <v>260905.14054068286</v>
      </c>
      <c r="K30" s="22">
        <f t="shared" si="36"/>
        <v>822496.65054068284</v>
      </c>
      <c r="L30" s="23">
        <f t="shared" si="37"/>
        <v>0.49960169064955356</v>
      </c>
      <c r="M30" s="23">
        <f t="shared" si="38"/>
        <v>0.50405084291524882</v>
      </c>
      <c r="N30" s="236">
        <v>265270</v>
      </c>
      <c r="O30" s="232"/>
      <c r="P30" s="328">
        <f t="shared" si="44"/>
        <v>0</v>
      </c>
      <c r="Q30" s="58">
        <f t="shared" si="40"/>
        <v>265270</v>
      </c>
      <c r="R30" s="60">
        <v>17</v>
      </c>
      <c r="S30" s="60">
        <v>3</v>
      </c>
      <c r="T30" s="60">
        <v>0</v>
      </c>
      <c r="U30" s="60"/>
      <c r="V30" s="60">
        <f t="shared" si="1"/>
        <v>20</v>
      </c>
      <c r="W30" s="61">
        <v>4896</v>
      </c>
      <c r="X30" s="62">
        <v>819282</v>
      </c>
      <c r="Y30" s="63"/>
      <c r="Z30" s="64">
        <f t="shared" si="2"/>
        <v>0</v>
      </c>
      <c r="AA30" s="64">
        <f t="shared" si="3"/>
        <v>819282</v>
      </c>
      <c r="AB30" s="63">
        <v>4413</v>
      </c>
      <c r="AC30" s="63">
        <v>4134</v>
      </c>
      <c r="AD30" s="63">
        <v>1943</v>
      </c>
      <c r="AE30" s="63">
        <v>79</v>
      </c>
      <c r="AF30" s="32">
        <f t="shared" si="4"/>
        <v>3.95</v>
      </c>
      <c r="AG30" s="65">
        <f t="shared" si="5"/>
        <v>20729.0065</v>
      </c>
      <c r="AH30" s="65">
        <f t="shared" si="6"/>
        <v>20395.826027034142</v>
      </c>
      <c r="AI30" s="56">
        <f t="shared" si="41"/>
        <v>41124.832527034145</v>
      </c>
      <c r="AJ30" s="66">
        <f t="shared" si="7"/>
        <v>1.5628609718400122</v>
      </c>
      <c r="AK30" s="66">
        <f t="shared" si="8"/>
        <v>1.5377408698333126</v>
      </c>
      <c r="AL30" s="67">
        <f t="shared" si="9"/>
        <v>3.1006018416733245</v>
      </c>
      <c r="AM30" s="67">
        <f t="shared" si="10"/>
        <v>0.49789513322724388</v>
      </c>
      <c r="AN30" s="67">
        <f t="shared" si="11"/>
        <v>1.0039237412034963</v>
      </c>
      <c r="AO30" s="65">
        <f t="shared" si="12"/>
        <v>213.37114256304685</v>
      </c>
      <c r="AP30" s="65">
        <f t="shared" si="13"/>
        <v>209.94159574919343</v>
      </c>
      <c r="AQ30" s="65">
        <f t="shared" si="42"/>
        <v>423.3127383122403</v>
      </c>
      <c r="AR30" s="65">
        <f t="shared" si="14"/>
        <v>93.945191479719014</v>
      </c>
      <c r="AS30" s="65">
        <f t="shared" si="15"/>
        <v>92.435196134303837</v>
      </c>
      <c r="AT30" s="65">
        <f t="shared" si="43"/>
        <v>186.38038761402285</v>
      </c>
      <c r="AU30" s="68">
        <f t="shared" si="16"/>
        <v>100.28546927914853</v>
      </c>
      <c r="AV30" s="56">
        <f t="shared" si="17"/>
        <v>98.673565684732182</v>
      </c>
      <c r="AW30" s="56">
        <f t="shared" si="18"/>
        <v>198.9590349638807</v>
      </c>
      <c r="AX30" s="56">
        <f t="shared" si="19"/>
        <v>33.313251756174935</v>
      </c>
      <c r="AY30" s="56">
        <f t="shared" si="20"/>
        <v>7350.5690000000004</v>
      </c>
      <c r="AZ30" s="58">
        <f t="shared" si="21"/>
        <v>13263.5</v>
      </c>
      <c r="BA30" s="69">
        <f t="shared" si="22"/>
        <v>40964.1</v>
      </c>
      <c r="BB30" s="70">
        <f t="shared" si="23"/>
        <v>220.65</v>
      </c>
      <c r="BC30" s="60">
        <f t="shared" si="24"/>
        <v>57.61476793248945</v>
      </c>
      <c r="BD30" s="32">
        <f t="shared" si="25"/>
        <v>18.654711673699016</v>
      </c>
      <c r="BE30" s="71">
        <f t="shared" si="26"/>
        <v>3.0884834319749688</v>
      </c>
      <c r="BF30" s="72">
        <f t="shared" si="27"/>
        <v>92.435196134303837</v>
      </c>
      <c r="BG30" s="73">
        <f t="shared" si="28"/>
        <v>0.17943928952424196</v>
      </c>
      <c r="BH30" s="66">
        <f t="shared" si="29"/>
        <v>1.5377408698333126</v>
      </c>
      <c r="BI30" s="74">
        <f t="shared" si="30"/>
        <v>20395.826027034142</v>
      </c>
      <c r="BJ30" s="257">
        <v>30413648</v>
      </c>
      <c r="BK30" s="75">
        <f t="shared" si="31"/>
        <v>1.3631384502115628E-2</v>
      </c>
      <c r="BL30" s="75">
        <f t="shared" si="32"/>
        <v>1.8054065727333993E-2</v>
      </c>
      <c r="BM30" s="75">
        <f t="shared" si="33"/>
        <v>2.6167688144080145E-2</v>
      </c>
      <c r="BN30" s="225">
        <v>3510</v>
      </c>
      <c r="BO30" s="66">
        <f t="shared" si="34"/>
        <v>234.32953006857062</v>
      </c>
      <c r="BP30" s="58">
        <v>142</v>
      </c>
      <c r="BQ30" s="51"/>
      <c r="BR30" s="51"/>
      <c r="BS30" s="51"/>
      <c r="BT30" s="51"/>
      <c r="BU30" s="51"/>
    </row>
    <row r="31" spans="1:73" s="76" customFormat="1" x14ac:dyDescent="0.25">
      <c r="A31" s="52" t="s">
        <v>139</v>
      </c>
      <c r="B31" s="53" t="s">
        <v>32</v>
      </c>
      <c r="C31" s="54">
        <v>78750.009999999995</v>
      </c>
      <c r="D31" s="55"/>
      <c r="E31" s="54">
        <v>7143.72</v>
      </c>
      <c r="F31" s="54">
        <f t="shared" si="39"/>
        <v>85893.73</v>
      </c>
      <c r="G31" s="243">
        <v>325182</v>
      </c>
      <c r="H31" s="245">
        <v>0</v>
      </c>
      <c r="I31" s="245">
        <f t="shared" si="35"/>
        <v>246431.99</v>
      </c>
      <c r="J31" s="57">
        <f t="shared" si="0"/>
        <v>162060.77512409768</v>
      </c>
      <c r="K31" s="22">
        <f t="shared" si="36"/>
        <v>494386.49512409768</v>
      </c>
      <c r="L31" s="23">
        <f t="shared" si="37"/>
        <v>0.4984601974981987</v>
      </c>
      <c r="M31" s="23">
        <f t="shared" si="38"/>
        <v>0.4984601974981987</v>
      </c>
      <c r="N31" s="236">
        <v>164772</v>
      </c>
      <c r="O31" s="232"/>
      <c r="P31" s="328">
        <f t="shared" si="44"/>
        <v>0</v>
      </c>
      <c r="Q31" s="58">
        <f t="shared" si="40"/>
        <v>164772</v>
      </c>
      <c r="R31" s="60">
        <v>10</v>
      </c>
      <c r="S31" s="60">
        <v>2</v>
      </c>
      <c r="T31" s="60">
        <v>0</v>
      </c>
      <c r="U31" s="60"/>
      <c r="V31" s="60">
        <f t="shared" si="1"/>
        <v>12</v>
      </c>
      <c r="W31" s="61">
        <v>2871</v>
      </c>
      <c r="X31" s="62">
        <v>474840</v>
      </c>
      <c r="Y31" s="63"/>
      <c r="Z31" s="64">
        <f t="shared" si="2"/>
        <v>0</v>
      </c>
      <c r="AA31" s="64">
        <f t="shared" si="3"/>
        <v>474840</v>
      </c>
      <c r="AB31" s="63">
        <v>1746</v>
      </c>
      <c r="AC31" s="63">
        <v>1518</v>
      </c>
      <c r="AD31" s="63">
        <v>882</v>
      </c>
      <c r="AE31" s="63">
        <v>40</v>
      </c>
      <c r="AF31" s="32">
        <f t="shared" si="4"/>
        <v>3.3333333333333335</v>
      </c>
      <c r="AG31" s="65">
        <f t="shared" si="5"/>
        <v>20535.999166666665</v>
      </c>
      <c r="AH31" s="65">
        <f t="shared" si="6"/>
        <v>20662.875427008141</v>
      </c>
      <c r="AI31" s="56">
        <f t="shared" si="41"/>
        <v>41198.874593674802</v>
      </c>
      <c r="AJ31" s="66">
        <f t="shared" si="7"/>
        <v>1.495593850896997</v>
      </c>
      <c r="AK31" s="66">
        <f t="shared" si="8"/>
        <v>1.5048339834686579</v>
      </c>
      <c r="AL31" s="67">
        <f t="shared" si="9"/>
        <v>3.000427834365655</v>
      </c>
      <c r="AM31" s="67">
        <f t="shared" si="10"/>
        <v>0.52218537849401414</v>
      </c>
      <c r="AN31" s="67">
        <f t="shared" si="11"/>
        <v>1.0411643819478091</v>
      </c>
      <c r="AO31" s="65">
        <f t="shared" si="12"/>
        <v>279.40134920634921</v>
      </c>
      <c r="AP31" s="65">
        <f t="shared" si="13"/>
        <v>281.12755683004275</v>
      </c>
      <c r="AQ31" s="65">
        <f t="shared" si="42"/>
        <v>560.52890603639196</v>
      </c>
      <c r="AR31" s="65">
        <f t="shared" si="14"/>
        <v>141.14088774341351</v>
      </c>
      <c r="AS31" s="65">
        <f t="shared" si="15"/>
        <v>142.01288953270199</v>
      </c>
      <c r="AT31" s="65">
        <f t="shared" si="43"/>
        <v>283.15377727611553</v>
      </c>
      <c r="AU31" s="68">
        <f t="shared" si="16"/>
        <v>162.33991436100132</v>
      </c>
      <c r="AV31" s="56">
        <f t="shared" si="17"/>
        <v>163.3428887510525</v>
      </c>
      <c r="AW31" s="56">
        <f t="shared" si="18"/>
        <v>325.68280311205382</v>
      </c>
      <c r="AX31" s="56">
        <f t="shared" si="19"/>
        <v>49.194576174112257</v>
      </c>
      <c r="AY31" s="56">
        <f t="shared" si="20"/>
        <v>7157.810833333333</v>
      </c>
      <c r="AZ31" s="58">
        <f t="shared" si="21"/>
        <v>13731</v>
      </c>
      <c r="BA31" s="69">
        <f t="shared" si="22"/>
        <v>39570</v>
      </c>
      <c r="BB31" s="70">
        <f t="shared" si="23"/>
        <v>145.5</v>
      </c>
      <c r="BC31" s="60">
        <f t="shared" si="24"/>
        <v>65.95</v>
      </c>
      <c r="BD31" s="32">
        <f t="shared" si="25"/>
        <v>22.884999999999998</v>
      </c>
      <c r="BE31" s="71">
        <f t="shared" si="26"/>
        <v>2.8818003058772121</v>
      </c>
      <c r="BF31" s="72">
        <f t="shared" si="27"/>
        <v>142.01288953270199</v>
      </c>
      <c r="BG31" s="73">
        <f t="shared" si="28"/>
        <v>0.18088983657653104</v>
      </c>
      <c r="BH31" s="66">
        <f t="shared" si="29"/>
        <v>1.5048339834686579</v>
      </c>
      <c r="BI31" s="74">
        <f t="shared" si="30"/>
        <v>20662.875427008141</v>
      </c>
      <c r="BJ31" s="257">
        <v>12811301</v>
      </c>
      <c r="BK31" s="75">
        <f t="shared" si="31"/>
        <v>1.923551636168723E-2</v>
      </c>
      <c r="BL31" s="75">
        <f t="shared" si="32"/>
        <v>2.5382433837125518E-2</v>
      </c>
      <c r="BM31" s="75">
        <f t="shared" si="33"/>
        <v>3.7557171654487138E-2</v>
      </c>
      <c r="BN31" s="225">
        <v>1657</v>
      </c>
      <c r="BO31" s="66">
        <f t="shared" si="34"/>
        <v>298.36239898859242</v>
      </c>
      <c r="BP31" s="58">
        <v>146</v>
      </c>
      <c r="BQ31" s="51"/>
      <c r="BR31" s="51"/>
      <c r="BS31" s="51"/>
      <c r="BT31" s="51"/>
      <c r="BU31" s="51"/>
    </row>
    <row r="32" spans="1:73" s="76" customFormat="1" x14ac:dyDescent="0.25">
      <c r="A32" s="52" t="s">
        <v>140</v>
      </c>
      <c r="B32" s="53" t="s">
        <v>33</v>
      </c>
      <c r="C32" s="54">
        <v>876810.42</v>
      </c>
      <c r="D32" s="55"/>
      <c r="E32" s="54">
        <v>75009.05</v>
      </c>
      <c r="F32" s="54">
        <f t="shared" si="39"/>
        <v>951819.47000000009</v>
      </c>
      <c r="G32" s="243">
        <v>4409265</v>
      </c>
      <c r="H32" s="245">
        <v>39680</v>
      </c>
      <c r="I32" s="245">
        <f t="shared" si="35"/>
        <v>3572134.58</v>
      </c>
      <c r="J32" s="57">
        <f t="shared" si="0"/>
        <v>2178915.4423392448</v>
      </c>
      <c r="K32" s="22">
        <f t="shared" si="36"/>
        <v>6702869.4923392441</v>
      </c>
      <c r="L32" s="23">
        <f t="shared" si="37"/>
        <v>0.53014469782996709</v>
      </c>
      <c r="M32" s="23">
        <f t="shared" si="38"/>
        <v>0.53292617200478354</v>
      </c>
      <c r="N32" s="236">
        <v>2215368</v>
      </c>
      <c r="O32" s="232"/>
      <c r="P32" s="328">
        <f t="shared" si="44"/>
        <v>24000</v>
      </c>
      <c r="Q32" s="58">
        <f t="shared" si="40"/>
        <v>2239368</v>
      </c>
      <c r="R32" s="60">
        <v>104</v>
      </c>
      <c r="S32" s="60">
        <v>22</v>
      </c>
      <c r="T32" s="60">
        <v>0</v>
      </c>
      <c r="U32" s="60">
        <v>3</v>
      </c>
      <c r="V32" s="60">
        <f t="shared" si="1"/>
        <v>129</v>
      </c>
      <c r="W32" s="61">
        <v>35236</v>
      </c>
      <c r="X32" s="62">
        <v>5754096.0026693344</v>
      </c>
      <c r="Y32" s="63"/>
      <c r="Z32" s="64">
        <f t="shared" si="2"/>
        <v>78000</v>
      </c>
      <c r="AA32" s="64">
        <f t="shared" si="3"/>
        <v>5832096.0026693344</v>
      </c>
      <c r="AB32" s="63">
        <v>27299</v>
      </c>
      <c r="AC32" s="63">
        <v>27265</v>
      </c>
      <c r="AD32" s="63">
        <v>13564</v>
      </c>
      <c r="AE32" s="63">
        <v>794</v>
      </c>
      <c r="AF32" s="32">
        <f t="shared" si="4"/>
        <v>6.3015873015873014</v>
      </c>
      <c r="AG32" s="65">
        <f t="shared" si="5"/>
        <v>27690.965736434107</v>
      </c>
      <c r="AH32" s="65">
        <f t="shared" si="6"/>
        <v>24269.262886350738</v>
      </c>
      <c r="AI32" s="56">
        <f t="shared" si="41"/>
        <v>51960.228622784845</v>
      </c>
      <c r="AJ32" s="66">
        <f t="shared" si="7"/>
        <v>1.61243395228242</v>
      </c>
      <c r="AK32" s="66">
        <f t="shared" si="8"/>
        <v>1.4131895524081077</v>
      </c>
      <c r="AL32" s="67">
        <f t="shared" si="9"/>
        <v>3.0256235046905271</v>
      </c>
      <c r="AM32" s="67">
        <f t="shared" si="10"/>
        <v>0.54408805673156857</v>
      </c>
      <c r="AN32" s="67">
        <f t="shared" si="11"/>
        <v>1.1493071254779343</v>
      </c>
      <c r="AO32" s="65">
        <f t="shared" si="12"/>
        <v>263.35406812149807</v>
      </c>
      <c r="AP32" s="65">
        <f t="shared" si="13"/>
        <v>230.81206962100006</v>
      </c>
      <c r="AQ32" s="65">
        <f t="shared" si="42"/>
        <v>494.16613774249811</v>
      </c>
      <c r="AR32" s="65">
        <f t="shared" si="14"/>
        <v>130.85221363419905</v>
      </c>
      <c r="AS32" s="65">
        <f t="shared" si="15"/>
        <v>114.68313536537035</v>
      </c>
      <c r="AT32" s="65">
        <f t="shared" si="43"/>
        <v>245.53534899956941</v>
      </c>
      <c r="AU32" s="68">
        <f t="shared" si="16"/>
        <v>131.0153889602054</v>
      </c>
      <c r="AV32" s="56">
        <f t="shared" si="17"/>
        <v>114.82614752757179</v>
      </c>
      <c r="AW32" s="56">
        <f t="shared" si="18"/>
        <v>245.84153648777715</v>
      </c>
      <c r="AX32" s="56">
        <f t="shared" si="19"/>
        <v>34.866459210960109</v>
      </c>
      <c r="AY32" s="56">
        <f t="shared" si="20"/>
        <v>7554.1227777777785</v>
      </c>
      <c r="AZ32" s="58">
        <f t="shared" si="21"/>
        <v>17582.285714285714</v>
      </c>
      <c r="BA32" s="69">
        <f t="shared" si="22"/>
        <v>45667.428592613767</v>
      </c>
      <c r="BB32" s="70">
        <f t="shared" si="23"/>
        <v>216.65873015873015</v>
      </c>
      <c r="BC32" s="60">
        <f t="shared" si="24"/>
        <v>40.260957197518429</v>
      </c>
      <c r="BD32" s="32">
        <f t="shared" si="25"/>
        <v>15.500755667506297</v>
      </c>
      <c r="BE32" s="71">
        <f t="shared" si="26"/>
        <v>2.5973544813635181</v>
      </c>
      <c r="BF32" s="72">
        <f t="shared" si="27"/>
        <v>114.68313536537035</v>
      </c>
      <c r="BG32" s="73">
        <f t="shared" si="28"/>
        <v>0.16541598707398164</v>
      </c>
      <c r="BH32" s="66">
        <f t="shared" si="29"/>
        <v>1.4131895524081077</v>
      </c>
      <c r="BI32" s="74">
        <f t="shared" si="30"/>
        <v>24847.102478882898</v>
      </c>
      <c r="BJ32" s="257">
        <v>174535948</v>
      </c>
      <c r="BK32" s="75">
        <f t="shared" si="31"/>
        <v>2.0466469062293116E-2</v>
      </c>
      <c r="BL32" s="75">
        <f t="shared" si="32"/>
        <v>2.5490135705453641E-2</v>
      </c>
      <c r="BM32" s="75">
        <f t="shared" si="33"/>
        <v>3.728141659396364E-2</v>
      </c>
      <c r="BN32" s="225">
        <v>22596</v>
      </c>
      <c r="BO32" s="66">
        <f t="shared" si="34"/>
        <v>296.63964827134203</v>
      </c>
      <c r="BP32" s="58">
        <v>221</v>
      </c>
      <c r="BQ32" s="51"/>
      <c r="BR32" s="51"/>
      <c r="BS32" s="51"/>
      <c r="BT32" s="51"/>
      <c r="BU32" s="51"/>
    </row>
    <row r="33" spans="1:73" s="76" customFormat="1" x14ac:dyDescent="0.25">
      <c r="A33" s="52" t="s">
        <v>141</v>
      </c>
      <c r="B33" s="53" t="s">
        <v>34</v>
      </c>
      <c r="C33" s="54">
        <v>260956.74</v>
      </c>
      <c r="D33" s="55"/>
      <c r="E33" s="54">
        <v>19645.23</v>
      </c>
      <c r="F33" s="54">
        <f t="shared" si="39"/>
        <v>280601.96999999997</v>
      </c>
      <c r="G33" s="243">
        <v>1202406</v>
      </c>
      <c r="H33" s="245">
        <v>33514</v>
      </c>
      <c r="I33" s="245">
        <f t="shared" si="35"/>
        <v>974963.26</v>
      </c>
      <c r="J33" s="57">
        <f t="shared" si="0"/>
        <v>688043.25662832905</v>
      </c>
      <c r="K33" s="22">
        <f t="shared" si="36"/>
        <v>1943608.4866283289</v>
      </c>
      <c r="L33" s="23">
        <f t="shared" si="37"/>
        <v>0.49288098918176165</v>
      </c>
      <c r="M33" s="23">
        <f t="shared" si="38"/>
        <v>0.50162533591902325</v>
      </c>
      <c r="N33" s="236">
        <v>699554</v>
      </c>
      <c r="O33" s="232"/>
      <c r="P33" s="328">
        <f t="shared" si="44"/>
        <v>16000</v>
      </c>
      <c r="Q33" s="58">
        <f t="shared" si="40"/>
        <v>715554</v>
      </c>
      <c r="R33" s="60">
        <v>30</v>
      </c>
      <c r="S33" s="60">
        <v>3</v>
      </c>
      <c r="T33" s="60">
        <v>0</v>
      </c>
      <c r="U33" s="60">
        <v>2</v>
      </c>
      <c r="V33" s="60">
        <f t="shared" si="1"/>
        <v>35</v>
      </c>
      <c r="W33" s="61">
        <v>11429</v>
      </c>
      <c r="X33" s="62">
        <v>1836615</v>
      </c>
      <c r="Y33" s="63"/>
      <c r="Z33" s="64">
        <f t="shared" si="2"/>
        <v>52000</v>
      </c>
      <c r="AA33" s="64">
        <f t="shared" si="3"/>
        <v>1888615</v>
      </c>
      <c r="AB33" s="63">
        <v>3970</v>
      </c>
      <c r="AC33" s="63">
        <v>3970</v>
      </c>
      <c r="AD33" s="63">
        <v>1973</v>
      </c>
      <c r="AE33" s="63">
        <v>95</v>
      </c>
      <c r="AF33" s="32">
        <f t="shared" si="4"/>
        <v>2.8787878787878789</v>
      </c>
      <c r="AG33" s="65">
        <f t="shared" si="5"/>
        <v>27856.093142857142</v>
      </c>
      <c r="AH33" s="65">
        <f t="shared" si="6"/>
        <v>27675.577903666544</v>
      </c>
      <c r="AI33" s="56">
        <f t="shared" si="41"/>
        <v>55531.671046523683</v>
      </c>
      <c r="AJ33" s="66">
        <f t="shared" si="7"/>
        <v>1.3936926384524997</v>
      </c>
      <c r="AK33" s="66">
        <f t="shared" si="8"/>
        <v>1.3846611221268537</v>
      </c>
      <c r="AL33" s="67">
        <f t="shared" si="9"/>
        <v>2.7783537605793533</v>
      </c>
      <c r="AM33" s="67">
        <f t="shared" si="10"/>
        <v>0.52740788168904695</v>
      </c>
      <c r="AN33" s="67">
        <f t="shared" si="11"/>
        <v>1.0291184209742743</v>
      </c>
      <c r="AO33" s="65">
        <f t="shared" si="12"/>
        <v>494.15269133299546</v>
      </c>
      <c r="AP33" s="65">
        <f t="shared" si="13"/>
        <v>490.95044431238165</v>
      </c>
      <c r="AQ33" s="65">
        <f t="shared" si="42"/>
        <v>985.10313564537705</v>
      </c>
      <c r="AR33" s="65">
        <f t="shared" si="14"/>
        <v>245.58268513853903</v>
      </c>
      <c r="AS33" s="65">
        <f t="shared" si="15"/>
        <v>243.99124096431461</v>
      </c>
      <c r="AT33" s="65">
        <f t="shared" si="43"/>
        <v>489.57392610285365</v>
      </c>
      <c r="AU33" s="68">
        <f t="shared" si="16"/>
        <v>245.58268513853903</v>
      </c>
      <c r="AV33" s="56">
        <f t="shared" si="17"/>
        <v>243.99124096431461</v>
      </c>
      <c r="AW33" s="56">
        <f t="shared" si="18"/>
        <v>489.57392610285365</v>
      </c>
      <c r="AX33" s="56">
        <f t="shared" si="19"/>
        <v>70.680596977329969</v>
      </c>
      <c r="AY33" s="56">
        <f t="shared" si="20"/>
        <v>8503.0899999999983</v>
      </c>
      <c r="AZ33" s="58">
        <f t="shared" si="21"/>
        <v>21198.60606060606</v>
      </c>
      <c r="BA33" s="69">
        <f t="shared" si="22"/>
        <v>55655</v>
      </c>
      <c r="BB33" s="70">
        <f t="shared" si="23"/>
        <v>120.3030303030303</v>
      </c>
      <c r="BC33" s="60">
        <f t="shared" si="24"/>
        <v>107.40438596491228</v>
      </c>
      <c r="BD33" s="32">
        <f t="shared" si="25"/>
        <v>40.909590643274854</v>
      </c>
      <c r="BE33" s="71">
        <f t="shared" si="26"/>
        <v>2.6254084745423514</v>
      </c>
      <c r="BF33" s="72">
        <f t="shared" si="27"/>
        <v>243.99124096431461</v>
      </c>
      <c r="BG33" s="73">
        <f t="shared" si="28"/>
        <v>0.15278213996945467</v>
      </c>
      <c r="BH33" s="66">
        <f t="shared" si="29"/>
        <v>1.3846611221268537</v>
      </c>
      <c r="BI33" s="74">
        <f t="shared" si="30"/>
        <v>29352.885655403908</v>
      </c>
      <c r="BJ33" s="257">
        <v>26658399</v>
      </c>
      <c r="BK33" s="75">
        <f t="shared" si="31"/>
        <v>3.6572461084403457E-2</v>
      </c>
      <c r="BL33" s="75">
        <f t="shared" si="32"/>
        <v>4.6361373764418484E-2</v>
      </c>
      <c r="BM33" s="75">
        <f t="shared" si="33"/>
        <v>6.9129623476710755E-2</v>
      </c>
      <c r="BN33" s="225">
        <v>2267</v>
      </c>
      <c r="BO33" s="66">
        <f t="shared" si="34"/>
        <v>857.34825171077591</v>
      </c>
      <c r="BP33" s="58">
        <v>329</v>
      </c>
      <c r="BQ33" s="51"/>
      <c r="BR33" s="51"/>
      <c r="BS33" s="51"/>
      <c r="BT33" s="51"/>
      <c r="BU33" s="51"/>
    </row>
    <row r="34" spans="1:73" s="76" customFormat="1" x14ac:dyDescent="0.25">
      <c r="A34" s="52" t="s">
        <v>142</v>
      </c>
      <c r="B34" s="53" t="s">
        <v>35</v>
      </c>
      <c r="C34" s="54">
        <v>310643.74</v>
      </c>
      <c r="D34" s="55"/>
      <c r="E34" s="54">
        <v>27979.57</v>
      </c>
      <c r="F34" s="54">
        <f t="shared" si="39"/>
        <v>338623.31</v>
      </c>
      <c r="G34" s="243">
        <v>990322</v>
      </c>
      <c r="H34" s="245">
        <v>63575</v>
      </c>
      <c r="I34" s="245">
        <f t="shared" si="35"/>
        <v>743253.26</v>
      </c>
      <c r="J34" s="57">
        <f t="shared" si="0"/>
        <v>697353.49925040512</v>
      </c>
      <c r="K34" s="22">
        <f t="shared" si="36"/>
        <v>1779230.0692504053</v>
      </c>
      <c r="L34" s="23">
        <f t="shared" si="37"/>
        <v>0.39616253417242042</v>
      </c>
      <c r="M34" s="23">
        <f t="shared" si="38"/>
        <v>0.41773870217533743</v>
      </c>
      <c r="N34" s="236">
        <v>709020</v>
      </c>
      <c r="O34" s="232"/>
      <c r="P34" s="328">
        <f t="shared" si="44"/>
        <v>0</v>
      </c>
      <c r="Q34" s="58">
        <f t="shared" si="40"/>
        <v>709020</v>
      </c>
      <c r="R34" s="60">
        <v>42</v>
      </c>
      <c r="S34" s="60">
        <v>5</v>
      </c>
      <c r="T34" s="60">
        <v>0</v>
      </c>
      <c r="U34" s="60"/>
      <c r="V34" s="60">
        <f t="shared" si="1"/>
        <v>47</v>
      </c>
      <c r="W34" s="61">
        <v>10654</v>
      </c>
      <c r="X34" s="62">
        <v>1878660</v>
      </c>
      <c r="Y34" s="63"/>
      <c r="Z34" s="64">
        <f t="shared" si="2"/>
        <v>0</v>
      </c>
      <c r="AA34" s="64">
        <f t="shared" si="3"/>
        <v>1878660</v>
      </c>
      <c r="AB34" s="63">
        <v>4049</v>
      </c>
      <c r="AC34" s="63">
        <v>3868</v>
      </c>
      <c r="AD34" s="63">
        <v>2195</v>
      </c>
      <c r="AE34" s="63">
        <v>134</v>
      </c>
      <c r="AF34" s="32">
        <f t="shared" si="4"/>
        <v>2.8510638297872339</v>
      </c>
      <c r="AG34" s="65">
        <f t="shared" si="5"/>
        <v>15813.899148936171</v>
      </c>
      <c r="AH34" s="65">
        <f t="shared" si="6"/>
        <v>22042.059771285214</v>
      </c>
      <c r="AI34" s="56">
        <f t="shared" si="41"/>
        <v>37855.958920221383</v>
      </c>
      <c r="AJ34" s="66">
        <f t="shared" si="7"/>
        <v>1.0482825026092353</v>
      </c>
      <c r="AK34" s="66">
        <f t="shared" si="8"/>
        <v>1.4611390500273689</v>
      </c>
      <c r="AL34" s="67">
        <f t="shared" si="9"/>
        <v>2.5094215526366046</v>
      </c>
      <c r="AM34" s="67">
        <f t="shared" si="10"/>
        <v>0.55144454518135533</v>
      </c>
      <c r="AN34" s="67">
        <f t="shared" si="11"/>
        <v>0.94707401512269662</v>
      </c>
      <c r="AO34" s="65">
        <f t="shared" si="12"/>
        <v>338.61196355353076</v>
      </c>
      <c r="AP34" s="65">
        <f t="shared" si="13"/>
        <v>471.97121150360141</v>
      </c>
      <c r="AQ34" s="65">
        <f t="shared" si="42"/>
        <v>810.58317505713217</v>
      </c>
      <c r="AR34" s="65">
        <f t="shared" si="14"/>
        <v>183.5646480612497</v>
      </c>
      <c r="AS34" s="65">
        <f t="shared" si="15"/>
        <v>255.85991831326379</v>
      </c>
      <c r="AT34" s="65">
        <f t="shared" si="43"/>
        <v>439.42456637451346</v>
      </c>
      <c r="AU34" s="68">
        <f t="shared" si="16"/>
        <v>192.15441054808687</v>
      </c>
      <c r="AV34" s="56">
        <f t="shared" si="17"/>
        <v>267.83268077828467</v>
      </c>
      <c r="AW34" s="56">
        <f t="shared" si="18"/>
        <v>459.98709132637157</v>
      </c>
      <c r="AX34" s="56">
        <f t="shared" si="19"/>
        <v>83.631343541615209</v>
      </c>
      <c r="AY34" s="56">
        <f t="shared" si="20"/>
        <v>7204.7512765957445</v>
      </c>
      <c r="AZ34" s="58">
        <f t="shared" si="21"/>
        <v>15085.531914893618</v>
      </c>
      <c r="BA34" s="69">
        <f t="shared" si="22"/>
        <v>39971.48936170213</v>
      </c>
      <c r="BB34" s="70">
        <f t="shared" si="23"/>
        <v>86.148936170212764</v>
      </c>
      <c r="BC34" s="60">
        <f t="shared" si="24"/>
        <v>77.888059701492537</v>
      </c>
      <c r="BD34" s="32">
        <f t="shared" si="25"/>
        <v>29.395522388059703</v>
      </c>
      <c r="BE34" s="71">
        <f t="shared" si="26"/>
        <v>2.6496572734196495</v>
      </c>
      <c r="BF34" s="72">
        <f t="shared" si="27"/>
        <v>255.85991831326379</v>
      </c>
      <c r="BG34" s="73">
        <f t="shared" si="28"/>
        <v>0.18024725602290995</v>
      </c>
      <c r="BH34" s="66">
        <f t="shared" si="29"/>
        <v>1.4611390500273689</v>
      </c>
      <c r="BI34" s="74">
        <f t="shared" si="30"/>
        <v>22042.059771285214</v>
      </c>
      <c r="BJ34" s="257">
        <v>40000056</v>
      </c>
      <c r="BK34" s="75">
        <f t="shared" si="31"/>
        <v>1.8581305486172321E-2</v>
      </c>
      <c r="BL34" s="75">
        <f t="shared" si="32"/>
        <v>2.6347388113656642E-2</v>
      </c>
      <c r="BM34" s="75">
        <f t="shared" si="33"/>
        <v>4.1468867920978848E-2</v>
      </c>
      <c r="BN34" s="225">
        <v>4007</v>
      </c>
      <c r="BO34" s="66">
        <f t="shared" si="34"/>
        <v>444.03046400060026</v>
      </c>
      <c r="BP34" s="58">
        <v>482</v>
      </c>
      <c r="BQ34" s="51"/>
      <c r="BR34" s="51"/>
      <c r="BS34" s="51"/>
      <c r="BT34" s="51"/>
      <c r="BU34" s="51"/>
    </row>
    <row r="35" spans="1:73" s="76" customFormat="1" x14ac:dyDescent="0.25">
      <c r="A35" s="52" t="s">
        <v>143</v>
      </c>
      <c r="B35" s="53" t="s">
        <v>36</v>
      </c>
      <c r="C35" s="54">
        <v>297428.74</v>
      </c>
      <c r="D35" s="55"/>
      <c r="E35" s="54">
        <v>26193.64</v>
      </c>
      <c r="F35" s="54">
        <f t="shared" si="39"/>
        <v>323622.38</v>
      </c>
      <c r="G35" s="243">
        <v>1269364</v>
      </c>
      <c r="H35" s="245">
        <v>29479</v>
      </c>
      <c r="I35" s="245">
        <f t="shared" si="35"/>
        <v>1001414.26</v>
      </c>
      <c r="J35" s="57">
        <f t="shared" si="0"/>
        <v>779618.23653680482</v>
      </c>
      <c r="K35" s="22">
        <f t="shared" si="36"/>
        <v>2104654.8765368052</v>
      </c>
      <c r="L35" s="23">
        <f t="shared" si="37"/>
        <v>0.46836283661027889</v>
      </c>
      <c r="M35" s="23">
        <f t="shared" si="38"/>
        <v>0.47580925080116704</v>
      </c>
      <c r="N35" s="236">
        <v>792661</v>
      </c>
      <c r="O35" s="232"/>
      <c r="P35" s="328">
        <f t="shared" si="44"/>
        <v>24000</v>
      </c>
      <c r="Q35" s="58">
        <f t="shared" si="40"/>
        <v>816661</v>
      </c>
      <c r="R35" s="60">
        <v>37</v>
      </c>
      <c r="S35" s="60">
        <v>5</v>
      </c>
      <c r="T35" s="60">
        <v>0</v>
      </c>
      <c r="U35" s="60">
        <v>3</v>
      </c>
      <c r="V35" s="60">
        <f t="shared" si="1"/>
        <v>45</v>
      </c>
      <c r="W35" s="61">
        <v>14883</v>
      </c>
      <c r="X35" s="62">
        <v>1903397.1999511719</v>
      </c>
      <c r="Y35" s="63"/>
      <c r="Z35" s="64">
        <f t="shared" si="2"/>
        <v>78000</v>
      </c>
      <c r="AA35" s="64">
        <f t="shared" si="3"/>
        <v>1981397.1999511719</v>
      </c>
      <c r="AB35" s="63">
        <v>5356</v>
      </c>
      <c r="AC35" s="63">
        <v>790</v>
      </c>
      <c r="AD35" s="63">
        <v>2634</v>
      </c>
      <c r="AE35" s="63">
        <v>164</v>
      </c>
      <c r="AF35" s="32">
        <f t="shared" si="4"/>
        <v>3.9047619047619047</v>
      </c>
      <c r="AG35" s="65">
        <f t="shared" si="5"/>
        <v>22253.650222222223</v>
      </c>
      <c r="AH35" s="65">
        <f t="shared" si="6"/>
        <v>24516.458145262332</v>
      </c>
      <c r="AI35" s="56">
        <f t="shared" si="41"/>
        <v>46770.108367484558</v>
      </c>
      <c r="AJ35" s="66">
        <f t="shared" si="7"/>
        <v>1.263357551336574</v>
      </c>
      <c r="AK35" s="66">
        <f t="shared" si="8"/>
        <v>1.3918189699465533</v>
      </c>
      <c r="AL35" s="67">
        <f t="shared" si="9"/>
        <v>2.6551765212831278</v>
      </c>
      <c r="AM35" s="67">
        <f t="shared" si="10"/>
        <v>0.57961660160323158</v>
      </c>
      <c r="AN35" s="67">
        <f t="shared" si="11"/>
        <v>1.0622074547136084</v>
      </c>
      <c r="AO35" s="65">
        <f t="shared" si="12"/>
        <v>380.18764616552772</v>
      </c>
      <c r="AP35" s="65">
        <f t="shared" si="13"/>
        <v>418.84609587578018</v>
      </c>
      <c r="AQ35" s="65">
        <f t="shared" si="42"/>
        <v>799.03374204130796</v>
      </c>
      <c r="AR35" s="65">
        <f t="shared" si="14"/>
        <v>186.97054891710232</v>
      </c>
      <c r="AS35" s="65">
        <f t="shared" si="15"/>
        <v>205.98219128767829</v>
      </c>
      <c r="AT35" s="65">
        <f t="shared" si="43"/>
        <v>392.95274020478064</v>
      </c>
      <c r="AU35" s="68">
        <f t="shared" si="16"/>
        <v>1267.6129873417722</v>
      </c>
      <c r="AV35" s="56">
        <f t="shared" si="17"/>
        <v>1396.5071095402593</v>
      </c>
      <c r="AW35" s="56">
        <f t="shared" si="18"/>
        <v>2664.1200968820317</v>
      </c>
      <c r="AX35" s="56">
        <f t="shared" si="19"/>
        <v>60.422401045556384</v>
      </c>
      <c r="AY35" s="56">
        <f t="shared" si="20"/>
        <v>7705.2947619047618</v>
      </c>
      <c r="AZ35" s="58">
        <f t="shared" si="21"/>
        <v>18872.880952380954</v>
      </c>
      <c r="BA35" s="69">
        <f t="shared" si="22"/>
        <v>45318.980951218378</v>
      </c>
      <c r="BB35" s="70">
        <f t="shared" si="23"/>
        <v>127.52380952380952</v>
      </c>
      <c r="BC35" s="60">
        <f t="shared" si="24"/>
        <v>64.47822493059526</v>
      </c>
      <c r="BD35" s="32">
        <f t="shared" si="25"/>
        <v>26.851659891598917</v>
      </c>
      <c r="BE35" s="71">
        <f t="shared" si="26"/>
        <v>2.4012751982892708</v>
      </c>
      <c r="BF35" s="72">
        <f t="shared" si="27"/>
        <v>205.98219128767829</v>
      </c>
      <c r="BG35" s="73">
        <f t="shared" si="28"/>
        <v>0.17002356628889753</v>
      </c>
      <c r="BH35" s="66">
        <f t="shared" si="29"/>
        <v>1.3918189699465533</v>
      </c>
      <c r="BI35" s="74">
        <f t="shared" si="30"/>
        <v>26267.633727066783</v>
      </c>
      <c r="BJ35" s="257">
        <v>41322869</v>
      </c>
      <c r="BK35" s="75">
        <f t="shared" si="31"/>
        <v>2.4233899635574676E-2</v>
      </c>
      <c r="BL35" s="75">
        <f t="shared" si="32"/>
        <v>3.1431578480187329E-2</v>
      </c>
      <c r="BM35" s="75">
        <f t="shared" si="33"/>
        <v>4.8666536611611036E-2</v>
      </c>
      <c r="BN35" s="225">
        <v>3158</v>
      </c>
      <c r="BO35" s="66">
        <f t="shared" si="34"/>
        <v>666.45182917568241</v>
      </c>
      <c r="BP35" s="58">
        <v>696</v>
      </c>
      <c r="BQ35" s="51"/>
      <c r="BR35" s="51"/>
      <c r="BS35" s="51"/>
      <c r="BT35" s="51"/>
      <c r="BU35" s="51"/>
    </row>
    <row r="36" spans="1:73" s="76" customFormat="1" x14ac:dyDescent="0.25">
      <c r="A36" s="52" t="s">
        <v>144</v>
      </c>
      <c r="B36" s="53" t="s">
        <v>37</v>
      </c>
      <c r="C36" s="54">
        <v>586268.61</v>
      </c>
      <c r="D36" s="55"/>
      <c r="E36" s="54">
        <v>41076.39</v>
      </c>
      <c r="F36" s="54">
        <f t="shared" si="39"/>
        <v>627345</v>
      </c>
      <c r="G36" s="243">
        <v>3209722</v>
      </c>
      <c r="H36" s="245">
        <v>450760</v>
      </c>
      <c r="I36" s="245">
        <f t="shared" si="35"/>
        <v>3074213.39</v>
      </c>
      <c r="J36" s="57">
        <f t="shared" ref="J36:J67" si="45">N36*(J$102)/N$90</f>
        <v>1494235.9116529715</v>
      </c>
      <c r="K36" s="22">
        <f t="shared" si="36"/>
        <v>5195794.3016529717</v>
      </c>
      <c r="L36" s="23">
        <f t="shared" si="37"/>
        <v>0.55288396736902379</v>
      </c>
      <c r="M36" s="23">
        <f t="shared" si="38"/>
        <v>0.59167342114024424</v>
      </c>
      <c r="N36" s="236">
        <v>1519234</v>
      </c>
      <c r="O36" s="232"/>
      <c r="P36" s="328">
        <f t="shared" si="44"/>
        <v>0</v>
      </c>
      <c r="Q36" s="58">
        <f t="shared" si="40"/>
        <v>1519234</v>
      </c>
      <c r="R36" s="60">
        <v>52</v>
      </c>
      <c r="S36" s="60">
        <v>17</v>
      </c>
      <c r="T36" s="60">
        <v>1</v>
      </c>
      <c r="U36" s="60"/>
      <c r="V36" s="60">
        <f t="shared" ref="V36:V67" si="46">SUM(R36:U36)</f>
        <v>70</v>
      </c>
      <c r="W36" s="61">
        <v>26298</v>
      </c>
      <c r="X36" s="62">
        <v>4001658.5997772217</v>
      </c>
      <c r="Y36" s="63"/>
      <c r="Z36" s="64">
        <f t="shared" ref="Z36:Z67" si="47">P36*3.25</f>
        <v>0</v>
      </c>
      <c r="AA36" s="64">
        <f t="shared" ref="AA36:AA67" si="48">SUM(X36:Z36)</f>
        <v>4001658.5997772217</v>
      </c>
      <c r="AB36" s="63">
        <v>14860</v>
      </c>
      <c r="AC36" s="63">
        <v>14402</v>
      </c>
      <c r="AD36" s="63">
        <v>7129</v>
      </c>
      <c r="AE36" s="63">
        <v>363</v>
      </c>
      <c r="AF36" s="32">
        <f t="shared" ref="AF36:AF67" si="49">AE36/(R36+S36+T36)</f>
        <v>5.1857142857142859</v>
      </c>
      <c r="AG36" s="65">
        <f t="shared" ref="AG36:AG67" si="50">I36/V36</f>
        <v>43917.334142857144</v>
      </c>
      <c r="AH36" s="65">
        <f t="shared" ref="AH36:AH67" si="51">(F36+J36)/V36</f>
        <v>30308.298737899593</v>
      </c>
      <c r="AI36" s="56">
        <f t="shared" si="41"/>
        <v>74225.632880756733</v>
      </c>
      <c r="AJ36" s="66">
        <f t="shared" ref="AJ36:AJ67" si="52">I36/N36</f>
        <v>2.0235285611038196</v>
      </c>
      <c r="AK36" s="66">
        <f t="shared" ref="AK36:AK67" si="53">(F36+J36)/N36</f>
        <v>1.3964806683190156</v>
      </c>
      <c r="AL36" s="67">
        <f t="shared" ref="AL36:AL67" si="54">K36/N36</f>
        <v>3.4200092294228353</v>
      </c>
      <c r="AM36" s="67">
        <f t="shared" ref="AM36:AM67" si="55">(F36+J36)/X36</f>
        <v>0.53017539071700992</v>
      </c>
      <c r="AN36" s="67">
        <f t="shared" ref="AN36:AN67" si="56">K36/AA36</f>
        <v>1.2984101897003981</v>
      </c>
      <c r="AO36" s="65">
        <f t="shared" ref="AO36:AO67" si="57">I36/AD36</f>
        <v>431.22645392060599</v>
      </c>
      <c r="AP36" s="65">
        <f t="shared" ref="AP36:AP67" si="58">(F36+J36)/AD36</f>
        <v>297.59866904937178</v>
      </c>
      <c r="AQ36" s="65">
        <f t="shared" si="42"/>
        <v>728.82512296997777</v>
      </c>
      <c r="AR36" s="65">
        <f t="shared" ref="AR36:AR67" si="59">I36/AB36</f>
        <v>206.87842462987888</v>
      </c>
      <c r="AS36" s="65">
        <f t="shared" ref="AS36:AS67" si="60">(F36+J36)/AB36</f>
        <v>142.7712591960277</v>
      </c>
      <c r="AT36" s="65">
        <f t="shared" si="43"/>
        <v>349.64968382590655</v>
      </c>
      <c r="AU36" s="68">
        <f t="shared" ref="AU36:AU67" si="61">I36/AC36</f>
        <v>213.45739411192892</v>
      </c>
      <c r="AV36" s="56">
        <f t="shared" ref="AV36:AV67" si="62">(F36+J36)/AC36</f>
        <v>147.31154781648183</v>
      </c>
      <c r="AW36" s="56">
        <f t="shared" ref="AW36:AW67" si="63">K36/AC36</f>
        <v>360.76894192841075</v>
      </c>
      <c r="AX36" s="56">
        <f t="shared" ref="AX36:AX67" si="64">F36/AB36</f>
        <v>42.217025572005383</v>
      </c>
      <c r="AY36" s="56">
        <f t="shared" ref="AY36:AY67" si="65">F36/(R36+S36)</f>
        <v>9091.95652173913</v>
      </c>
      <c r="AZ36" s="58">
        <f t="shared" ref="AZ36:AZ67" si="66">(N36+O36)/(R36+S36+T36)</f>
        <v>21703.342857142856</v>
      </c>
      <c r="BA36" s="69">
        <f t="shared" ref="BA36:BA67" si="67">(X36+Y36)/(R36+S36+T36)</f>
        <v>57166.551425388883</v>
      </c>
      <c r="BB36" s="70">
        <f t="shared" ref="BB36:BB67" si="68">AB36/(R36+S36+T36)</f>
        <v>212.28571428571428</v>
      </c>
      <c r="BC36" s="60">
        <f t="shared" ref="BC36:BC67" si="69">((X36+Y36)/180)/AE36</f>
        <v>61.243627177490382</v>
      </c>
      <c r="BD36" s="32">
        <f t="shared" ref="BD36:BD67" si="70">((N36+O36)/180)/AE36</f>
        <v>23.251209060299971</v>
      </c>
      <c r="BE36" s="71">
        <f t="shared" ref="BE36:BE67" si="71">(X36+Y36)/(N36+O36)</f>
        <v>2.6339975275548215</v>
      </c>
      <c r="BF36" s="72">
        <f t="shared" ref="BF36:BF67" si="72">(F36+J36)/AB36</f>
        <v>142.7712591960277</v>
      </c>
      <c r="BG36" s="73">
        <f t="shared" ref="BG36:BG67" si="73">(F36+O36)/X36</f>
        <v>0.15677124481206997</v>
      </c>
      <c r="BH36" s="66">
        <f t="shared" ref="BH36:BH67" si="74">(F36+J36)/(N36)</f>
        <v>1.3964806683190156</v>
      </c>
      <c r="BI36" s="74">
        <f t="shared" ref="BI36:BI67" si="75">(F36+J36)/(+R36+S36)</f>
        <v>30747.549444245964</v>
      </c>
      <c r="BJ36" s="257">
        <v>146781320</v>
      </c>
      <c r="BK36" s="75">
        <f t="shared" ref="BK36:BK67" si="76">I36/BJ36</f>
        <v>2.0944173209506495E-2</v>
      </c>
      <c r="BL36" s="75">
        <f t="shared" ref="BL36:BL67" si="77">(G36+H36)/BJ36</f>
        <v>2.4938336840137423E-2</v>
      </c>
      <c r="BM36" s="75">
        <f t="shared" ref="BM36:BM67" si="78">(G36+J36)/(BJ36+J36)</f>
        <v>3.1724432815181822E-2</v>
      </c>
      <c r="BN36" s="225">
        <v>15906</v>
      </c>
      <c r="BO36" s="66">
        <f t="shared" ref="BO36:BO67" si="79">K36/BN36</f>
        <v>326.65624931805428</v>
      </c>
      <c r="BP36" s="58">
        <v>284</v>
      </c>
      <c r="BQ36" s="51"/>
      <c r="BR36" s="51"/>
      <c r="BS36" s="51"/>
      <c r="BT36" s="51"/>
      <c r="BU36" s="51"/>
    </row>
    <row r="37" spans="1:73" s="76" customFormat="1" x14ac:dyDescent="0.25">
      <c r="A37" s="52" t="s">
        <v>145</v>
      </c>
      <c r="B37" s="53" t="s">
        <v>38</v>
      </c>
      <c r="C37" s="54">
        <v>62166.63</v>
      </c>
      <c r="D37" s="55"/>
      <c r="E37" s="54">
        <v>6548.41</v>
      </c>
      <c r="F37" s="54">
        <f t="shared" si="39"/>
        <v>68715.039999999994</v>
      </c>
      <c r="G37" s="243">
        <v>107020</v>
      </c>
      <c r="H37" s="245">
        <v>0</v>
      </c>
      <c r="I37" s="245">
        <f t="shared" si="35"/>
        <v>44853.37</v>
      </c>
      <c r="J37" s="57">
        <f t="shared" si="45"/>
        <v>143684.20918802457</v>
      </c>
      <c r="K37" s="22">
        <f t="shared" si="36"/>
        <v>257252.61918802458</v>
      </c>
      <c r="L37" s="23">
        <f t="shared" si="37"/>
        <v>0.17435534822375087</v>
      </c>
      <c r="M37" s="23">
        <f t="shared" si="38"/>
        <v>0.17435534822375087</v>
      </c>
      <c r="N37" s="236">
        <v>146088</v>
      </c>
      <c r="O37" s="232"/>
      <c r="P37" s="328">
        <f t="shared" si="44"/>
        <v>0</v>
      </c>
      <c r="Q37" s="58">
        <f t="shared" si="40"/>
        <v>146088</v>
      </c>
      <c r="R37" s="60">
        <v>10</v>
      </c>
      <c r="S37" s="60">
        <v>1</v>
      </c>
      <c r="T37" s="60">
        <v>0</v>
      </c>
      <c r="U37" s="60"/>
      <c r="V37" s="60">
        <f t="shared" si="46"/>
        <v>11</v>
      </c>
      <c r="W37" s="61">
        <v>2999</v>
      </c>
      <c r="X37" s="62">
        <v>349560</v>
      </c>
      <c r="Y37" s="63"/>
      <c r="Z37" s="64">
        <f t="shared" si="47"/>
        <v>0</v>
      </c>
      <c r="AA37" s="64">
        <f t="shared" si="48"/>
        <v>349560</v>
      </c>
      <c r="AB37" s="63">
        <v>1472</v>
      </c>
      <c r="AC37" s="63">
        <v>1399</v>
      </c>
      <c r="AD37" s="63">
        <v>739</v>
      </c>
      <c r="AE37" s="63">
        <v>29</v>
      </c>
      <c r="AF37" s="32">
        <f t="shared" si="49"/>
        <v>2.6363636363636362</v>
      </c>
      <c r="AG37" s="65">
        <f t="shared" si="50"/>
        <v>4077.5790909090911</v>
      </c>
      <c r="AH37" s="65">
        <f t="shared" si="51"/>
        <v>19309.022653456777</v>
      </c>
      <c r="AI37" s="56">
        <f t="shared" si="41"/>
        <v>23386.601744365867</v>
      </c>
      <c r="AJ37" s="66">
        <f t="shared" si="52"/>
        <v>0.30702980395378132</v>
      </c>
      <c r="AK37" s="66">
        <f t="shared" si="53"/>
        <v>1.453913046848643</v>
      </c>
      <c r="AL37" s="67">
        <f t="shared" si="54"/>
        <v>1.7609428508024243</v>
      </c>
      <c r="AM37" s="67">
        <f t="shared" si="55"/>
        <v>0.60761886139153376</v>
      </c>
      <c r="AN37" s="67">
        <f t="shared" si="56"/>
        <v>0.73593265587602863</v>
      </c>
      <c r="AO37" s="65">
        <f t="shared" si="57"/>
        <v>60.694682002706365</v>
      </c>
      <c r="AP37" s="65">
        <f t="shared" si="58"/>
        <v>287.41441026796286</v>
      </c>
      <c r="AQ37" s="65">
        <f t="shared" si="42"/>
        <v>348.10909227066924</v>
      </c>
      <c r="AR37" s="65">
        <f t="shared" si="59"/>
        <v>30.471039402173915</v>
      </c>
      <c r="AS37" s="65">
        <f t="shared" si="60"/>
        <v>144.29296819838623</v>
      </c>
      <c r="AT37" s="65">
        <f t="shared" si="43"/>
        <v>174.76400760056015</v>
      </c>
      <c r="AU37" s="68">
        <f t="shared" si="61"/>
        <v>32.061022158684779</v>
      </c>
      <c r="AV37" s="56">
        <f t="shared" si="62"/>
        <v>151.82219384419196</v>
      </c>
      <c r="AW37" s="56">
        <f t="shared" si="63"/>
        <v>183.88321600287676</v>
      </c>
      <c r="AX37" s="56">
        <f t="shared" si="64"/>
        <v>46.681413043478258</v>
      </c>
      <c r="AY37" s="56">
        <f t="shared" si="65"/>
        <v>6246.8218181818174</v>
      </c>
      <c r="AZ37" s="58">
        <f t="shared" si="66"/>
        <v>13280.727272727272</v>
      </c>
      <c r="BA37" s="69">
        <f t="shared" si="67"/>
        <v>31778.18181818182</v>
      </c>
      <c r="BB37" s="70">
        <f t="shared" si="68"/>
        <v>133.81818181818181</v>
      </c>
      <c r="BC37" s="60">
        <f t="shared" si="69"/>
        <v>66.965517241379317</v>
      </c>
      <c r="BD37" s="32">
        <f t="shared" si="70"/>
        <v>27.986206896551725</v>
      </c>
      <c r="BE37" s="71">
        <f t="shared" si="71"/>
        <v>2.3928043371118779</v>
      </c>
      <c r="BF37" s="72">
        <f t="shared" si="72"/>
        <v>144.29296819838623</v>
      </c>
      <c r="BG37" s="73">
        <f t="shared" si="73"/>
        <v>0.19657580958919782</v>
      </c>
      <c r="BH37" s="66">
        <f t="shared" si="74"/>
        <v>1.453913046848643</v>
      </c>
      <c r="BI37" s="74">
        <f t="shared" si="75"/>
        <v>19309.022653456777</v>
      </c>
      <c r="BJ37" s="257">
        <v>10934138</v>
      </c>
      <c r="BK37" s="75">
        <f t="shared" si="76"/>
        <v>4.1021404705153712E-3</v>
      </c>
      <c r="BL37" s="75">
        <f t="shared" si="77"/>
        <v>9.787694283719485E-3</v>
      </c>
      <c r="BM37" s="75">
        <f t="shared" si="78"/>
        <v>2.2631181874365948E-2</v>
      </c>
      <c r="BN37" s="225">
        <v>1237</v>
      </c>
      <c r="BO37" s="66">
        <f t="shared" si="79"/>
        <v>207.96493062896084</v>
      </c>
      <c r="BP37" s="58">
        <v>142</v>
      </c>
      <c r="BQ37" s="51"/>
      <c r="BR37" s="51"/>
      <c r="BS37" s="51"/>
      <c r="BT37" s="51"/>
      <c r="BU37" s="51"/>
    </row>
    <row r="38" spans="1:73" s="76" customFormat="1" x14ac:dyDescent="0.25">
      <c r="A38" s="52" t="s">
        <v>146</v>
      </c>
      <c r="B38" s="53" t="s">
        <v>39</v>
      </c>
      <c r="C38" s="54">
        <v>156165.54</v>
      </c>
      <c r="D38" s="55"/>
      <c r="E38" s="54">
        <v>13692.13</v>
      </c>
      <c r="F38" s="54">
        <f t="shared" si="39"/>
        <v>169857.67</v>
      </c>
      <c r="G38" s="243">
        <v>515103</v>
      </c>
      <c r="H38" s="245">
        <v>51814</v>
      </c>
      <c r="I38" s="245">
        <f t="shared" si="35"/>
        <v>410751.45999999996</v>
      </c>
      <c r="J38" s="57">
        <f t="shared" si="45"/>
        <v>378540.14458971703</v>
      </c>
      <c r="K38" s="22">
        <f t="shared" si="36"/>
        <v>959149.27458971704</v>
      </c>
      <c r="L38" s="23">
        <f t="shared" si="37"/>
        <v>0.39559517859845789</v>
      </c>
      <c r="M38" s="23">
        <f t="shared" si="38"/>
        <v>0.42824560355915592</v>
      </c>
      <c r="N38" s="236">
        <v>384873</v>
      </c>
      <c r="O38" s="232"/>
      <c r="P38" s="328">
        <f t="shared" si="44"/>
        <v>0</v>
      </c>
      <c r="Q38" s="58">
        <f t="shared" si="40"/>
        <v>384873</v>
      </c>
      <c r="R38" s="60">
        <v>20</v>
      </c>
      <c r="S38" s="60">
        <v>3</v>
      </c>
      <c r="T38" s="60">
        <v>0</v>
      </c>
      <c r="U38" s="60"/>
      <c r="V38" s="60">
        <f t="shared" si="46"/>
        <v>23</v>
      </c>
      <c r="W38" s="61">
        <v>6919</v>
      </c>
      <c r="X38" s="62">
        <v>991842</v>
      </c>
      <c r="Y38" s="63"/>
      <c r="Z38" s="64">
        <f t="shared" si="47"/>
        <v>0</v>
      </c>
      <c r="AA38" s="64">
        <f t="shared" si="48"/>
        <v>991842</v>
      </c>
      <c r="AB38" s="63">
        <v>3933</v>
      </c>
      <c r="AC38" s="63">
        <v>3905</v>
      </c>
      <c r="AD38" s="63">
        <v>2209</v>
      </c>
      <c r="AE38" s="63">
        <v>97</v>
      </c>
      <c r="AF38" s="32">
        <f t="shared" si="49"/>
        <v>4.2173913043478262</v>
      </c>
      <c r="AG38" s="65">
        <f t="shared" si="50"/>
        <v>17858.759130434781</v>
      </c>
      <c r="AH38" s="65">
        <f t="shared" si="51"/>
        <v>23843.383243031178</v>
      </c>
      <c r="AI38" s="56">
        <f t="shared" si="41"/>
        <v>41702.142373465962</v>
      </c>
      <c r="AJ38" s="66">
        <f t="shared" si="52"/>
        <v>1.0672389593450307</v>
      </c>
      <c r="AK38" s="66">
        <f t="shared" si="53"/>
        <v>1.4248799333539039</v>
      </c>
      <c r="AL38" s="67">
        <f t="shared" si="54"/>
        <v>2.4921188926989344</v>
      </c>
      <c r="AM38" s="67">
        <f t="shared" si="55"/>
        <v>0.5529084416567529</v>
      </c>
      <c r="AN38" s="67">
        <f t="shared" si="56"/>
        <v>0.96703837364188761</v>
      </c>
      <c r="AO38" s="65">
        <f t="shared" si="57"/>
        <v>185.9445269352648</v>
      </c>
      <c r="AP38" s="65">
        <f t="shared" si="58"/>
        <v>248.25614060195431</v>
      </c>
      <c r="AQ38" s="65">
        <f t="shared" si="42"/>
        <v>434.20066753721915</v>
      </c>
      <c r="AR38" s="65">
        <f t="shared" si="59"/>
        <v>104.43718789727941</v>
      </c>
      <c r="AS38" s="65">
        <f t="shared" si="60"/>
        <v>139.43498972532853</v>
      </c>
      <c r="AT38" s="65">
        <f t="shared" si="43"/>
        <v>243.87217762260795</v>
      </c>
      <c r="AU38" s="68">
        <f t="shared" si="61"/>
        <v>105.186033290653</v>
      </c>
      <c r="AV38" s="56">
        <f t="shared" si="62"/>
        <v>140.43477966446019</v>
      </c>
      <c r="AW38" s="56">
        <f t="shared" si="63"/>
        <v>245.62081295511319</v>
      </c>
      <c r="AX38" s="56">
        <f t="shared" si="64"/>
        <v>43.187813374014752</v>
      </c>
      <c r="AY38" s="56">
        <f t="shared" si="65"/>
        <v>7385.1160869565219</v>
      </c>
      <c r="AZ38" s="58">
        <f t="shared" si="66"/>
        <v>16733.608695652172</v>
      </c>
      <c r="BA38" s="69">
        <f t="shared" si="67"/>
        <v>43123.565217391304</v>
      </c>
      <c r="BB38" s="70">
        <f t="shared" si="68"/>
        <v>171</v>
      </c>
      <c r="BC38" s="60">
        <f t="shared" si="69"/>
        <v>56.806529209621999</v>
      </c>
      <c r="BD38" s="32">
        <f t="shared" si="70"/>
        <v>22.043127147766324</v>
      </c>
      <c r="BE38" s="71">
        <f t="shared" si="71"/>
        <v>2.5770630831469084</v>
      </c>
      <c r="BF38" s="72">
        <f t="shared" si="72"/>
        <v>139.43498972532853</v>
      </c>
      <c r="BG38" s="73">
        <f t="shared" si="73"/>
        <v>0.17125476638416201</v>
      </c>
      <c r="BH38" s="66">
        <f t="shared" si="74"/>
        <v>1.4248799333539039</v>
      </c>
      <c r="BI38" s="74">
        <f t="shared" si="75"/>
        <v>23843.383243031178</v>
      </c>
      <c r="BJ38" s="257">
        <v>38174521</v>
      </c>
      <c r="BK38" s="75">
        <f t="shared" si="76"/>
        <v>1.0759832716696038E-2</v>
      </c>
      <c r="BL38" s="75">
        <f t="shared" si="77"/>
        <v>1.4850664399954095E-2</v>
      </c>
      <c r="BM38" s="75">
        <f t="shared" si="78"/>
        <v>2.3179563906435094E-2</v>
      </c>
      <c r="BN38" s="225">
        <v>3534</v>
      </c>
      <c r="BO38" s="66">
        <f t="shared" si="79"/>
        <v>271.40613316064434</v>
      </c>
      <c r="BP38" s="58">
        <v>192</v>
      </c>
      <c r="BQ38" s="51"/>
      <c r="BR38" s="51"/>
      <c r="BS38" s="51"/>
      <c r="BT38" s="51"/>
      <c r="BU38" s="51"/>
    </row>
    <row r="39" spans="1:73" s="76" customFormat="1" x14ac:dyDescent="0.25">
      <c r="A39" s="52" t="s">
        <v>147</v>
      </c>
      <c r="B39" s="53" t="s">
        <v>40</v>
      </c>
      <c r="C39" s="54">
        <v>55383.55</v>
      </c>
      <c r="D39" s="55"/>
      <c r="E39" s="54">
        <v>6548.41</v>
      </c>
      <c r="F39" s="54">
        <f t="shared" si="39"/>
        <v>61931.960000000006</v>
      </c>
      <c r="G39" s="243">
        <v>185915</v>
      </c>
      <c r="H39" s="245">
        <v>0</v>
      </c>
      <c r="I39" s="245">
        <f t="shared" si="35"/>
        <v>130531.45</v>
      </c>
      <c r="J39" s="57">
        <f t="shared" si="45"/>
        <v>115694.46858597099</v>
      </c>
      <c r="K39" s="22">
        <f t="shared" si="36"/>
        <v>308157.87858597096</v>
      </c>
      <c r="L39" s="23">
        <f t="shared" si="37"/>
        <v>0.42358628180776459</v>
      </c>
      <c r="M39" s="23">
        <f t="shared" si="38"/>
        <v>0.42358628180776459</v>
      </c>
      <c r="N39" s="236">
        <v>117630</v>
      </c>
      <c r="O39" s="232"/>
      <c r="P39" s="328">
        <f t="shared" si="44"/>
        <v>0</v>
      </c>
      <c r="Q39" s="58">
        <f t="shared" si="40"/>
        <v>117630</v>
      </c>
      <c r="R39" s="60">
        <v>8</v>
      </c>
      <c r="S39" s="60">
        <v>3</v>
      </c>
      <c r="T39" s="60">
        <v>0</v>
      </c>
      <c r="U39" s="60"/>
      <c r="V39" s="60">
        <f t="shared" si="46"/>
        <v>11</v>
      </c>
      <c r="W39" s="61">
        <v>2045</v>
      </c>
      <c r="X39" s="62">
        <v>320400</v>
      </c>
      <c r="Y39" s="63"/>
      <c r="Z39" s="64">
        <f t="shared" si="47"/>
        <v>0</v>
      </c>
      <c r="AA39" s="64">
        <f t="shared" si="48"/>
        <v>320400</v>
      </c>
      <c r="AB39" s="63">
        <v>1452</v>
      </c>
      <c r="AC39" s="63">
        <v>1287</v>
      </c>
      <c r="AD39" s="63">
        <v>826</v>
      </c>
      <c r="AE39" s="63">
        <v>34</v>
      </c>
      <c r="AF39" s="32">
        <f t="shared" si="49"/>
        <v>3.0909090909090908</v>
      </c>
      <c r="AG39" s="65">
        <f t="shared" si="50"/>
        <v>11866.495454545455</v>
      </c>
      <c r="AH39" s="65">
        <f t="shared" si="51"/>
        <v>16147.857144179183</v>
      </c>
      <c r="AI39" s="56">
        <f t="shared" si="41"/>
        <v>28014.352598724639</v>
      </c>
      <c r="AJ39" s="66">
        <f t="shared" si="52"/>
        <v>1.1096782283431097</v>
      </c>
      <c r="AK39" s="66">
        <f t="shared" si="53"/>
        <v>1.5100435993026524</v>
      </c>
      <c r="AL39" s="67">
        <f t="shared" si="54"/>
        <v>2.6197218276457619</v>
      </c>
      <c r="AM39" s="67">
        <f t="shared" si="55"/>
        <v>0.55438960232824908</v>
      </c>
      <c r="AN39" s="67">
        <f t="shared" si="56"/>
        <v>0.96179113166657604</v>
      </c>
      <c r="AO39" s="65">
        <f t="shared" si="57"/>
        <v>158.02838983050847</v>
      </c>
      <c r="AP39" s="65">
        <f t="shared" si="58"/>
        <v>215.04410240432324</v>
      </c>
      <c r="AQ39" s="65">
        <f t="shared" si="42"/>
        <v>373.07249223483171</v>
      </c>
      <c r="AR39" s="65">
        <f t="shared" si="59"/>
        <v>89.897692837465556</v>
      </c>
      <c r="AS39" s="65">
        <f t="shared" si="60"/>
        <v>122.33225109226653</v>
      </c>
      <c r="AT39" s="65">
        <f t="shared" si="43"/>
        <v>212.22994392973209</v>
      </c>
      <c r="AU39" s="68">
        <f t="shared" si="61"/>
        <v>101.42303807303807</v>
      </c>
      <c r="AV39" s="56">
        <f t="shared" si="62"/>
        <v>138.01587302717249</v>
      </c>
      <c r="AW39" s="56">
        <f t="shared" si="63"/>
        <v>239.43891110021053</v>
      </c>
      <c r="AX39" s="56">
        <f t="shared" si="64"/>
        <v>42.652865013774111</v>
      </c>
      <c r="AY39" s="56">
        <f t="shared" si="65"/>
        <v>5630.1781818181826</v>
      </c>
      <c r="AZ39" s="58">
        <f t="shared" si="66"/>
        <v>10693.636363636364</v>
      </c>
      <c r="BA39" s="69">
        <f t="shared" si="67"/>
        <v>29127.272727272728</v>
      </c>
      <c r="BB39" s="70">
        <f t="shared" si="68"/>
        <v>132</v>
      </c>
      <c r="BC39" s="60">
        <f t="shared" si="69"/>
        <v>52.352941176470587</v>
      </c>
      <c r="BD39" s="32">
        <f t="shared" si="70"/>
        <v>19.220588235294116</v>
      </c>
      <c r="BE39" s="71">
        <f t="shared" si="71"/>
        <v>2.7237949502677887</v>
      </c>
      <c r="BF39" s="72">
        <f t="shared" si="72"/>
        <v>122.33225109226653</v>
      </c>
      <c r="BG39" s="73">
        <f t="shared" si="73"/>
        <v>0.19329575530586768</v>
      </c>
      <c r="BH39" s="66">
        <f t="shared" si="74"/>
        <v>1.5100435993026524</v>
      </c>
      <c r="BI39" s="74">
        <f t="shared" si="75"/>
        <v>16147.857144179183</v>
      </c>
      <c r="BJ39" s="257">
        <v>9530179</v>
      </c>
      <c r="BK39" s="75">
        <f t="shared" si="76"/>
        <v>1.3696642004310727E-2</v>
      </c>
      <c r="BL39" s="75">
        <f t="shared" si="77"/>
        <v>1.9508028128327914E-2</v>
      </c>
      <c r="BM39" s="75">
        <f t="shared" si="78"/>
        <v>3.1268238129831614E-2</v>
      </c>
      <c r="BN39" s="225">
        <v>856</v>
      </c>
      <c r="BO39" s="66">
        <f t="shared" si="79"/>
        <v>359.99752171258291</v>
      </c>
      <c r="BP39" s="58">
        <v>75</v>
      </c>
      <c r="BQ39" s="51"/>
      <c r="BR39" s="51"/>
      <c r="BS39" s="51"/>
      <c r="BT39" s="51"/>
      <c r="BU39" s="51"/>
    </row>
    <row r="40" spans="1:73" s="76" customFormat="1" x14ac:dyDescent="0.25">
      <c r="A40" s="52" t="s">
        <v>148</v>
      </c>
      <c r="B40" s="53" t="s">
        <v>41</v>
      </c>
      <c r="C40" s="54">
        <v>52570.16</v>
      </c>
      <c r="D40" s="55"/>
      <c r="E40" s="54">
        <v>5953.1</v>
      </c>
      <c r="F40" s="54">
        <f t="shared" si="39"/>
        <v>58523.26</v>
      </c>
      <c r="G40" s="243">
        <v>370466</v>
      </c>
      <c r="H40" s="245">
        <v>1000</v>
      </c>
      <c r="I40" s="245">
        <f t="shared" si="35"/>
        <v>318895.83999999997</v>
      </c>
      <c r="J40" s="57">
        <f t="shared" si="45"/>
        <v>115304.98452952242</v>
      </c>
      <c r="K40" s="22">
        <f t="shared" si="36"/>
        <v>492724.0845295224</v>
      </c>
      <c r="L40" s="23">
        <f t="shared" si="37"/>
        <v>0.6464923114436425</v>
      </c>
      <c r="M40" s="23">
        <f t="shared" si="38"/>
        <v>0.64720976711438338</v>
      </c>
      <c r="N40" s="236">
        <v>117234</v>
      </c>
      <c r="O40" s="232"/>
      <c r="P40" s="328">
        <f t="shared" si="44"/>
        <v>8000</v>
      </c>
      <c r="Q40" s="58">
        <f t="shared" si="40"/>
        <v>125234</v>
      </c>
      <c r="R40" s="60">
        <v>9</v>
      </c>
      <c r="S40" s="60">
        <v>1</v>
      </c>
      <c r="T40" s="60">
        <v>0</v>
      </c>
      <c r="U40" s="60">
        <v>1</v>
      </c>
      <c r="V40" s="60">
        <f t="shared" si="46"/>
        <v>11</v>
      </c>
      <c r="W40" s="61">
        <v>1855</v>
      </c>
      <c r="X40" s="62">
        <v>284040</v>
      </c>
      <c r="Y40" s="63"/>
      <c r="Z40" s="64">
        <f t="shared" si="47"/>
        <v>26000</v>
      </c>
      <c r="AA40" s="64">
        <f t="shared" si="48"/>
        <v>310040</v>
      </c>
      <c r="AB40" s="63">
        <v>1539</v>
      </c>
      <c r="AC40" s="63">
        <v>1398</v>
      </c>
      <c r="AD40" s="63">
        <v>845</v>
      </c>
      <c r="AE40" s="63">
        <v>40</v>
      </c>
      <c r="AF40" s="32">
        <f t="shared" si="49"/>
        <v>4</v>
      </c>
      <c r="AG40" s="65">
        <f t="shared" si="50"/>
        <v>28990.530909090907</v>
      </c>
      <c r="AH40" s="65">
        <f t="shared" si="51"/>
        <v>15802.567684502039</v>
      </c>
      <c r="AI40" s="56">
        <f t="shared" si="41"/>
        <v>44793.098593592949</v>
      </c>
      <c r="AJ40" s="66">
        <f t="shared" si="52"/>
        <v>2.7201651398058582</v>
      </c>
      <c r="AK40" s="66">
        <f t="shared" si="53"/>
        <v>1.482745999705908</v>
      </c>
      <c r="AL40" s="67">
        <f t="shared" si="54"/>
        <v>4.202911139511766</v>
      </c>
      <c r="AM40" s="67">
        <f t="shared" si="55"/>
        <v>0.61198508847177313</v>
      </c>
      <c r="AN40" s="67">
        <f t="shared" si="56"/>
        <v>1.5892274691314747</v>
      </c>
      <c r="AO40" s="65">
        <f t="shared" si="57"/>
        <v>377.39152662721892</v>
      </c>
      <c r="AP40" s="65">
        <f t="shared" si="58"/>
        <v>205.71389885150583</v>
      </c>
      <c r="AQ40" s="65">
        <f t="shared" si="42"/>
        <v>583.10542547872478</v>
      </c>
      <c r="AR40" s="65">
        <f t="shared" si="59"/>
        <v>207.20977257959711</v>
      </c>
      <c r="AS40" s="65">
        <f t="shared" si="60"/>
        <v>112.9488268547904</v>
      </c>
      <c r="AT40" s="65">
        <f t="shared" si="43"/>
        <v>320.1585994343875</v>
      </c>
      <c r="AU40" s="68">
        <f t="shared" si="61"/>
        <v>228.10861230329039</v>
      </c>
      <c r="AV40" s="56">
        <f t="shared" si="62"/>
        <v>124.34066132297743</v>
      </c>
      <c r="AW40" s="56">
        <f t="shared" si="63"/>
        <v>352.44927362626782</v>
      </c>
      <c r="AX40" s="56">
        <f t="shared" si="64"/>
        <v>38.026809616634182</v>
      </c>
      <c r="AY40" s="56">
        <f t="shared" si="65"/>
        <v>5852.326</v>
      </c>
      <c r="AZ40" s="58">
        <f t="shared" si="66"/>
        <v>11723.4</v>
      </c>
      <c r="BA40" s="69">
        <f t="shared" si="67"/>
        <v>28404</v>
      </c>
      <c r="BB40" s="70">
        <f t="shared" si="68"/>
        <v>153.9</v>
      </c>
      <c r="BC40" s="60">
        <f t="shared" si="69"/>
        <v>39.450000000000003</v>
      </c>
      <c r="BD40" s="32">
        <f t="shared" si="70"/>
        <v>16.282499999999999</v>
      </c>
      <c r="BE40" s="71">
        <f t="shared" si="71"/>
        <v>2.4228466144633809</v>
      </c>
      <c r="BF40" s="72">
        <f t="shared" si="72"/>
        <v>112.9488268547904</v>
      </c>
      <c r="BG40" s="73">
        <f t="shared" si="73"/>
        <v>0.20603879735248556</v>
      </c>
      <c r="BH40" s="66">
        <f t="shared" si="74"/>
        <v>1.482745999705908</v>
      </c>
      <c r="BI40" s="74">
        <f t="shared" si="75"/>
        <v>17382.824452952242</v>
      </c>
      <c r="BJ40" s="257">
        <v>14871330</v>
      </c>
      <c r="BK40" s="75">
        <f t="shared" si="76"/>
        <v>2.1443666437366393E-2</v>
      </c>
      <c r="BL40" s="75">
        <f t="shared" si="77"/>
        <v>2.4978667005573812E-2</v>
      </c>
      <c r="BM40" s="75">
        <f t="shared" si="78"/>
        <v>3.2413612864460664E-2</v>
      </c>
      <c r="BN40" s="225">
        <v>1472</v>
      </c>
      <c r="BO40" s="66">
        <f t="shared" si="79"/>
        <v>334.73103568581683</v>
      </c>
      <c r="BP40" s="58">
        <v>88</v>
      </c>
      <c r="BQ40" s="51"/>
      <c r="BR40" s="51"/>
      <c r="BS40" s="51"/>
      <c r="BT40" s="51"/>
      <c r="BU40" s="51"/>
    </row>
    <row r="41" spans="1:73" s="76" customFormat="1" x14ac:dyDescent="0.25">
      <c r="A41" s="52" t="s">
        <v>149</v>
      </c>
      <c r="B41" s="53" t="s">
        <v>42</v>
      </c>
      <c r="C41" s="54">
        <v>513067.22</v>
      </c>
      <c r="D41" s="55"/>
      <c r="E41" s="54">
        <v>51196.66</v>
      </c>
      <c r="F41" s="54">
        <f t="shared" si="39"/>
        <v>564263.88</v>
      </c>
      <c r="G41" s="243">
        <v>2313182</v>
      </c>
      <c r="H41" s="245">
        <v>64763</v>
      </c>
      <c r="I41" s="245">
        <f t="shared" si="35"/>
        <v>1864877.78</v>
      </c>
      <c r="J41" s="57">
        <f t="shared" si="45"/>
        <v>1112768.7353663079</v>
      </c>
      <c r="K41" s="22">
        <f t="shared" si="36"/>
        <v>3541910.3953663083</v>
      </c>
      <c r="L41" s="23">
        <f t="shared" si="37"/>
        <v>0.51769872695038932</v>
      </c>
      <c r="M41" s="23">
        <f t="shared" si="38"/>
        <v>0.52651749249210811</v>
      </c>
      <c r="N41" s="236">
        <v>1131385</v>
      </c>
      <c r="O41" s="232"/>
      <c r="P41" s="328">
        <f t="shared" si="44"/>
        <v>0</v>
      </c>
      <c r="Q41" s="58">
        <f t="shared" si="40"/>
        <v>1131385</v>
      </c>
      <c r="R41" s="60">
        <v>67</v>
      </c>
      <c r="S41" s="60">
        <v>13</v>
      </c>
      <c r="T41" s="60">
        <v>3</v>
      </c>
      <c r="U41" s="60"/>
      <c r="V41" s="60">
        <f t="shared" si="46"/>
        <v>83</v>
      </c>
      <c r="W41" s="61">
        <v>22137</v>
      </c>
      <c r="X41" s="62">
        <v>3063536.7987060547</v>
      </c>
      <c r="Y41" s="63"/>
      <c r="Z41" s="64">
        <f t="shared" si="47"/>
        <v>0</v>
      </c>
      <c r="AA41" s="64">
        <f t="shared" si="48"/>
        <v>3063536.7987060547</v>
      </c>
      <c r="AB41" s="63">
        <v>9135</v>
      </c>
      <c r="AC41" s="63">
        <v>8697</v>
      </c>
      <c r="AD41" s="63">
        <v>4931</v>
      </c>
      <c r="AE41" s="63">
        <v>229</v>
      </c>
      <c r="AF41" s="32">
        <f t="shared" si="49"/>
        <v>2.7590361445783134</v>
      </c>
      <c r="AG41" s="65">
        <f t="shared" si="50"/>
        <v>22468.406987951807</v>
      </c>
      <c r="AH41" s="65">
        <f t="shared" si="51"/>
        <v>20205.212233329014</v>
      </c>
      <c r="AI41" s="56">
        <f t="shared" si="41"/>
        <v>42673.619221280824</v>
      </c>
      <c r="AJ41" s="66">
        <f t="shared" si="52"/>
        <v>1.6483140398714851</v>
      </c>
      <c r="AK41" s="66">
        <f t="shared" si="53"/>
        <v>1.482282879273022</v>
      </c>
      <c r="AL41" s="67">
        <f t="shared" si="54"/>
        <v>3.1305969191445073</v>
      </c>
      <c r="AM41" s="67">
        <f t="shared" si="55"/>
        <v>0.54741716047760092</v>
      </c>
      <c r="AN41" s="67">
        <f t="shared" si="56"/>
        <v>1.1561507591037601</v>
      </c>
      <c r="AO41" s="65">
        <f t="shared" si="57"/>
        <v>378.19464206043398</v>
      </c>
      <c r="AP41" s="65">
        <f t="shared" si="58"/>
        <v>340.09990171695557</v>
      </c>
      <c r="AQ41" s="65">
        <f t="shared" si="42"/>
        <v>718.29454377738955</v>
      </c>
      <c r="AR41" s="65">
        <f t="shared" si="59"/>
        <v>204.14644553913519</v>
      </c>
      <c r="AS41" s="65">
        <f t="shared" si="60"/>
        <v>183.58320912603261</v>
      </c>
      <c r="AT41" s="65">
        <f t="shared" si="43"/>
        <v>387.7296546651678</v>
      </c>
      <c r="AU41" s="68">
        <f t="shared" si="61"/>
        <v>214.42770840519719</v>
      </c>
      <c r="AV41" s="56">
        <f t="shared" si="62"/>
        <v>192.82886229346994</v>
      </c>
      <c r="AW41" s="56">
        <f t="shared" si="63"/>
        <v>407.25657069866713</v>
      </c>
      <c r="AX41" s="56">
        <f t="shared" si="64"/>
        <v>61.769444991789818</v>
      </c>
      <c r="AY41" s="56">
        <f t="shared" si="65"/>
        <v>7053.2984999999999</v>
      </c>
      <c r="AZ41" s="58">
        <f t="shared" si="66"/>
        <v>13631.144578313253</v>
      </c>
      <c r="BA41" s="69">
        <f t="shared" si="67"/>
        <v>36910.081912121139</v>
      </c>
      <c r="BB41" s="70">
        <f t="shared" si="68"/>
        <v>110.06024096385542</v>
      </c>
      <c r="BC41" s="60">
        <f t="shared" si="69"/>
        <v>74.321610837119238</v>
      </c>
      <c r="BD41" s="32">
        <f t="shared" si="70"/>
        <v>27.447476952935471</v>
      </c>
      <c r="BE41" s="71">
        <f t="shared" si="71"/>
        <v>2.7077756897130993</v>
      </c>
      <c r="BF41" s="72">
        <f t="shared" si="72"/>
        <v>183.58320912603261</v>
      </c>
      <c r="BG41" s="73">
        <f t="shared" si="73"/>
        <v>0.18418707431173276</v>
      </c>
      <c r="BH41" s="66">
        <f t="shared" si="74"/>
        <v>1.482282879273022</v>
      </c>
      <c r="BI41" s="74">
        <f t="shared" si="75"/>
        <v>20962.90769207885</v>
      </c>
      <c r="BJ41" s="257">
        <v>96386080</v>
      </c>
      <c r="BK41" s="75">
        <f t="shared" si="76"/>
        <v>1.9347999005665549E-2</v>
      </c>
      <c r="BL41" s="75">
        <f t="shared" si="77"/>
        <v>2.4671041710587253E-2</v>
      </c>
      <c r="BM41" s="75">
        <f t="shared" si="78"/>
        <v>3.5138371168516098E-2</v>
      </c>
      <c r="BN41" s="225">
        <v>9747</v>
      </c>
      <c r="BO41" s="66">
        <f t="shared" si="79"/>
        <v>363.38467173143619</v>
      </c>
      <c r="BP41" s="58">
        <v>812</v>
      </c>
      <c r="BQ41" s="51"/>
      <c r="BR41" s="51"/>
      <c r="BS41" s="51"/>
      <c r="BT41" s="51"/>
      <c r="BU41" s="51"/>
    </row>
    <row r="42" spans="1:73" s="76" customFormat="1" x14ac:dyDescent="0.25">
      <c r="A42" s="52" t="s">
        <v>150</v>
      </c>
      <c r="B42" s="53" t="s">
        <v>43</v>
      </c>
      <c r="C42" s="54">
        <v>2462116.2799999998</v>
      </c>
      <c r="D42" s="55"/>
      <c r="E42" s="54">
        <v>197642.9</v>
      </c>
      <c r="F42" s="54">
        <f t="shared" si="39"/>
        <v>2659759.1799999997</v>
      </c>
      <c r="G42" s="243">
        <v>13268905</v>
      </c>
      <c r="H42" s="245">
        <v>1235881</v>
      </c>
      <c r="I42" s="245">
        <f t="shared" si="35"/>
        <v>12042669.720000001</v>
      </c>
      <c r="J42" s="57">
        <f t="shared" si="45"/>
        <v>5329035.9351641042</v>
      </c>
      <c r="K42" s="22">
        <f t="shared" si="36"/>
        <v>20031464.835164104</v>
      </c>
      <c r="L42" s="23">
        <f t="shared" si="37"/>
        <v>0.57496424770705434</v>
      </c>
      <c r="M42" s="23">
        <f t="shared" si="38"/>
        <v>0.60118767244918481</v>
      </c>
      <c r="N42" s="236">
        <v>5418189</v>
      </c>
      <c r="O42" s="232"/>
      <c r="P42" s="328">
        <f t="shared" si="44"/>
        <v>112000</v>
      </c>
      <c r="Q42" s="58">
        <f t="shared" si="40"/>
        <v>5530189</v>
      </c>
      <c r="R42" s="60">
        <v>235</v>
      </c>
      <c r="S42" s="60">
        <v>98</v>
      </c>
      <c r="T42" s="60">
        <v>0</v>
      </c>
      <c r="U42" s="60">
        <v>14</v>
      </c>
      <c r="V42" s="60">
        <f t="shared" si="46"/>
        <v>347</v>
      </c>
      <c r="W42" s="61">
        <v>71612</v>
      </c>
      <c r="X42" s="62">
        <v>15544349.997579575</v>
      </c>
      <c r="Y42" s="63"/>
      <c r="Z42" s="64">
        <f t="shared" si="47"/>
        <v>364000</v>
      </c>
      <c r="AA42" s="64">
        <f t="shared" si="48"/>
        <v>15908349.997579575</v>
      </c>
      <c r="AB42" s="63">
        <v>48758</v>
      </c>
      <c r="AC42" s="63">
        <v>43834</v>
      </c>
      <c r="AD42" s="63">
        <v>26793</v>
      </c>
      <c r="AE42" s="63">
        <v>1294</v>
      </c>
      <c r="AF42" s="32">
        <f t="shared" si="49"/>
        <v>3.885885885885886</v>
      </c>
      <c r="AG42" s="65">
        <f t="shared" si="50"/>
        <v>34705.10005763689</v>
      </c>
      <c r="AH42" s="65">
        <f t="shared" si="51"/>
        <v>23022.464308830269</v>
      </c>
      <c r="AI42" s="56">
        <f t="shared" si="41"/>
        <v>57727.564366467159</v>
      </c>
      <c r="AJ42" s="66">
        <f t="shared" si="52"/>
        <v>2.2226374384503753</v>
      </c>
      <c r="AK42" s="66">
        <f t="shared" si="53"/>
        <v>1.4744400970811657</v>
      </c>
      <c r="AL42" s="67">
        <f t="shared" si="54"/>
        <v>3.6970775355315406</v>
      </c>
      <c r="AM42" s="67">
        <f t="shared" si="55"/>
        <v>0.51393561753357631</v>
      </c>
      <c r="AN42" s="67">
        <f t="shared" si="56"/>
        <v>1.2591792887516211</v>
      </c>
      <c r="AO42" s="65">
        <f t="shared" si="57"/>
        <v>449.47074683686037</v>
      </c>
      <c r="AP42" s="65">
        <f t="shared" si="58"/>
        <v>298.16724947426957</v>
      </c>
      <c r="AQ42" s="65">
        <f t="shared" si="42"/>
        <v>747.63799631112988</v>
      </c>
      <c r="AR42" s="65">
        <f t="shared" si="59"/>
        <v>246.98859100045121</v>
      </c>
      <c r="AS42" s="65">
        <f t="shared" si="60"/>
        <v>163.84583278978022</v>
      </c>
      <c r="AT42" s="65">
        <f t="shared" si="43"/>
        <v>410.83442379023143</v>
      </c>
      <c r="AU42" s="68">
        <f t="shared" si="61"/>
        <v>274.73353378655838</v>
      </c>
      <c r="AV42" s="56">
        <f t="shared" si="62"/>
        <v>182.25110907432824</v>
      </c>
      <c r="AW42" s="56">
        <f t="shared" si="63"/>
        <v>456.98464286088659</v>
      </c>
      <c r="AX42" s="56">
        <f t="shared" si="64"/>
        <v>54.550210837195941</v>
      </c>
      <c r="AY42" s="56">
        <f t="shared" si="65"/>
        <v>7987.264804804804</v>
      </c>
      <c r="AZ42" s="58">
        <f t="shared" si="66"/>
        <v>16270.837837837838</v>
      </c>
      <c r="BA42" s="69">
        <f t="shared" si="67"/>
        <v>46679.729722461183</v>
      </c>
      <c r="BB42" s="70">
        <f t="shared" si="68"/>
        <v>146.42042042042041</v>
      </c>
      <c r="BC42" s="60">
        <f t="shared" si="69"/>
        <v>66.736862431648518</v>
      </c>
      <c r="BD42" s="32">
        <f t="shared" si="70"/>
        <v>23.262017001545594</v>
      </c>
      <c r="BE42" s="71">
        <f t="shared" si="71"/>
        <v>2.8689198545085035</v>
      </c>
      <c r="BF42" s="72">
        <f t="shared" si="72"/>
        <v>163.84583278978022</v>
      </c>
      <c r="BG42" s="73">
        <f t="shared" si="73"/>
        <v>0.1711077774505948</v>
      </c>
      <c r="BH42" s="66">
        <f t="shared" si="74"/>
        <v>1.4744400970811657</v>
      </c>
      <c r="BI42" s="74">
        <f t="shared" si="75"/>
        <v>23990.375721213524</v>
      </c>
      <c r="BJ42" s="257">
        <v>555851967</v>
      </c>
      <c r="BK42" s="75">
        <f t="shared" si="76"/>
        <v>2.1665246207539283E-2</v>
      </c>
      <c r="BL42" s="75">
        <f t="shared" si="77"/>
        <v>2.6094692222254922E-2</v>
      </c>
      <c r="BM42" s="75">
        <f t="shared" si="78"/>
        <v>3.314071723363881E-2</v>
      </c>
      <c r="BN42" s="225">
        <v>71778</v>
      </c>
      <c r="BO42" s="66">
        <f t="shared" si="79"/>
        <v>279.07527146429413</v>
      </c>
      <c r="BP42" s="58">
        <v>821</v>
      </c>
      <c r="BQ42" s="51"/>
      <c r="BR42" s="51"/>
      <c r="BS42" s="51"/>
      <c r="BT42" s="51"/>
      <c r="BU42" s="51"/>
    </row>
    <row r="43" spans="1:73" s="76" customFormat="1" x14ac:dyDescent="0.25">
      <c r="A43" s="52" t="s">
        <v>151</v>
      </c>
      <c r="B43" s="53" t="s">
        <v>44</v>
      </c>
      <c r="C43" s="54">
        <v>495108.35</v>
      </c>
      <c r="D43" s="55"/>
      <c r="E43" s="54">
        <v>32146.74</v>
      </c>
      <c r="F43" s="54">
        <f t="shared" si="39"/>
        <v>527255.09</v>
      </c>
      <c r="G43" s="243">
        <v>1718042</v>
      </c>
      <c r="H43" s="245">
        <v>186622</v>
      </c>
      <c r="I43" s="245">
        <f t="shared" si="35"/>
        <v>1409555.65</v>
      </c>
      <c r="J43" s="57">
        <f t="shared" si="45"/>
        <v>1162691.5427835204</v>
      </c>
      <c r="K43" s="22">
        <f t="shared" si="36"/>
        <v>3099502.2827835204</v>
      </c>
      <c r="L43" s="23">
        <f t="shared" si="37"/>
        <v>0.41983656425157861</v>
      </c>
      <c r="M43" s="23">
        <f t="shared" si="38"/>
        <v>0.45476838582423718</v>
      </c>
      <c r="N43" s="236">
        <v>1182143</v>
      </c>
      <c r="O43" s="232"/>
      <c r="P43" s="328">
        <f t="shared" si="44"/>
        <v>0</v>
      </c>
      <c r="Q43" s="58">
        <f t="shared" si="40"/>
        <v>1182143</v>
      </c>
      <c r="R43" s="60">
        <v>46</v>
      </c>
      <c r="S43" s="60">
        <v>8</v>
      </c>
      <c r="T43" s="60">
        <v>0</v>
      </c>
      <c r="U43" s="60"/>
      <c r="V43" s="60">
        <f t="shared" si="46"/>
        <v>54</v>
      </c>
      <c r="W43" s="61">
        <v>16853</v>
      </c>
      <c r="X43" s="62">
        <v>3340492</v>
      </c>
      <c r="Y43" s="63"/>
      <c r="Z43" s="64">
        <f t="shared" si="47"/>
        <v>0</v>
      </c>
      <c r="AA43" s="64">
        <f t="shared" si="48"/>
        <v>3340492</v>
      </c>
      <c r="AB43" s="63">
        <v>10503</v>
      </c>
      <c r="AC43" s="63">
        <v>10464</v>
      </c>
      <c r="AD43" s="63">
        <v>4680</v>
      </c>
      <c r="AE43" s="63">
        <v>300</v>
      </c>
      <c r="AF43" s="32">
        <f t="shared" si="49"/>
        <v>5.5555555555555554</v>
      </c>
      <c r="AG43" s="65">
        <f t="shared" si="50"/>
        <v>26102.882407407407</v>
      </c>
      <c r="AH43" s="65">
        <f t="shared" si="51"/>
        <v>31295.308014509639</v>
      </c>
      <c r="AI43" s="56">
        <f t="shared" si="41"/>
        <v>57398.190421917046</v>
      </c>
      <c r="AJ43" s="66">
        <f t="shared" si="52"/>
        <v>1.1923732154231763</v>
      </c>
      <c r="AK43" s="66">
        <f t="shared" si="53"/>
        <v>1.4295619335254031</v>
      </c>
      <c r="AL43" s="67">
        <f t="shared" si="54"/>
        <v>2.6219351489485794</v>
      </c>
      <c r="AM43" s="67">
        <f t="shared" si="55"/>
        <v>0.50589752431184398</v>
      </c>
      <c r="AN43" s="67">
        <f t="shared" si="56"/>
        <v>0.92785801695783743</v>
      </c>
      <c r="AO43" s="65">
        <f t="shared" si="57"/>
        <v>301.18710470085466</v>
      </c>
      <c r="AP43" s="65">
        <f t="shared" si="58"/>
        <v>361.09970785972661</v>
      </c>
      <c r="AQ43" s="65">
        <f t="shared" si="42"/>
        <v>662.28681256058121</v>
      </c>
      <c r="AR43" s="65">
        <f t="shared" si="59"/>
        <v>134.20505093782728</v>
      </c>
      <c r="AS43" s="65">
        <f t="shared" si="60"/>
        <v>160.9013265527488</v>
      </c>
      <c r="AT43" s="65">
        <f t="shared" si="43"/>
        <v>295.10637749057605</v>
      </c>
      <c r="AU43" s="68">
        <f t="shared" si="61"/>
        <v>134.70524178134556</v>
      </c>
      <c r="AV43" s="56">
        <f t="shared" si="62"/>
        <v>161.50101612992358</v>
      </c>
      <c r="AW43" s="56">
        <f t="shared" si="63"/>
        <v>296.20625791126918</v>
      </c>
      <c r="AX43" s="56">
        <f t="shared" si="64"/>
        <v>50.20042749690564</v>
      </c>
      <c r="AY43" s="56">
        <f t="shared" si="65"/>
        <v>9763.9831481481469</v>
      </c>
      <c r="AZ43" s="58">
        <f t="shared" si="66"/>
        <v>21891.537037037036</v>
      </c>
      <c r="BA43" s="69">
        <f t="shared" si="67"/>
        <v>61860.962962962964</v>
      </c>
      <c r="BB43" s="70">
        <f t="shared" si="68"/>
        <v>194.5</v>
      </c>
      <c r="BC43" s="60">
        <f t="shared" si="69"/>
        <v>61.860962962962958</v>
      </c>
      <c r="BD43" s="32">
        <f t="shared" si="70"/>
        <v>21.891537037037036</v>
      </c>
      <c r="BE43" s="71">
        <f t="shared" si="71"/>
        <v>2.8257934953723871</v>
      </c>
      <c r="BF43" s="72">
        <f t="shared" si="72"/>
        <v>160.9013265527488</v>
      </c>
      <c r="BG43" s="73">
        <f t="shared" si="73"/>
        <v>0.15783755506673866</v>
      </c>
      <c r="BH43" s="66">
        <f t="shared" si="74"/>
        <v>1.4295619335254031</v>
      </c>
      <c r="BI43" s="74">
        <f t="shared" si="75"/>
        <v>31295.308014509639</v>
      </c>
      <c r="BJ43" s="257">
        <v>79995234</v>
      </c>
      <c r="BK43" s="75">
        <f t="shared" si="76"/>
        <v>1.7620495366011429E-2</v>
      </c>
      <c r="BL43" s="75">
        <f t="shared" si="77"/>
        <v>2.3809718463977492E-2</v>
      </c>
      <c r="BM43" s="75">
        <f t="shared" si="78"/>
        <v>3.5495406314505928E-2</v>
      </c>
      <c r="BN43" s="225">
        <v>9068</v>
      </c>
      <c r="BO43" s="66">
        <f t="shared" si="79"/>
        <v>341.8066037476313</v>
      </c>
      <c r="BP43" s="58">
        <v>321</v>
      </c>
      <c r="BQ43" s="51"/>
      <c r="BR43" s="51"/>
      <c r="BS43" s="51"/>
      <c r="BT43" s="51"/>
      <c r="BU43" s="51"/>
    </row>
    <row r="44" spans="1:73" s="76" customFormat="1" x14ac:dyDescent="0.25">
      <c r="A44" s="52" t="s">
        <v>152</v>
      </c>
      <c r="B44" s="53" t="s">
        <v>45</v>
      </c>
      <c r="C44" s="54">
        <v>50346.34</v>
      </c>
      <c r="D44" s="55"/>
      <c r="E44" s="54">
        <v>5357.79</v>
      </c>
      <c r="F44" s="54">
        <f t="shared" si="39"/>
        <v>55704.13</v>
      </c>
      <c r="G44" s="243">
        <v>122071</v>
      </c>
      <c r="H44" s="245">
        <v>4131</v>
      </c>
      <c r="I44" s="245">
        <f t="shared" si="35"/>
        <v>75855.66</v>
      </c>
      <c r="J44" s="57">
        <f t="shared" si="45"/>
        <v>105453.79182904563</v>
      </c>
      <c r="K44" s="22">
        <f t="shared" si="36"/>
        <v>237013.58182904564</v>
      </c>
      <c r="L44" s="23">
        <f t="shared" si="37"/>
        <v>0.30798636564692339</v>
      </c>
      <c r="M44" s="23">
        <f t="shared" si="38"/>
        <v>0.32004773487923388</v>
      </c>
      <c r="N44" s="236">
        <v>107218</v>
      </c>
      <c r="O44" s="232"/>
      <c r="P44" s="328">
        <f t="shared" si="44"/>
        <v>0</v>
      </c>
      <c r="Q44" s="58">
        <f t="shared" si="40"/>
        <v>107218</v>
      </c>
      <c r="R44" s="60">
        <v>8</v>
      </c>
      <c r="S44" s="60">
        <v>1</v>
      </c>
      <c r="T44" s="60">
        <v>0</v>
      </c>
      <c r="U44" s="60"/>
      <c r="V44" s="60">
        <f t="shared" si="46"/>
        <v>9</v>
      </c>
      <c r="W44" s="61">
        <v>1577</v>
      </c>
      <c r="X44" s="62">
        <v>281579.39999389648</v>
      </c>
      <c r="Y44" s="63"/>
      <c r="Z44" s="64">
        <f t="shared" si="47"/>
        <v>0</v>
      </c>
      <c r="AA44" s="64">
        <f t="shared" si="48"/>
        <v>281579.39999389648</v>
      </c>
      <c r="AB44" s="63">
        <v>750</v>
      </c>
      <c r="AC44" s="63">
        <v>750</v>
      </c>
      <c r="AD44" s="63">
        <v>388</v>
      </c>
      <c r="AE44" s="63">
        <v>25</v>
      </c>
      <c r="AF44" s="32">
        <f t="shared" si="49"/>
        <v>2.7777777777777777</v>
      </c>
      <c r="AG44" s="65">
        <f t="shared" si="50"/>
        <v>8428.4066666666677</v>
      </c>
      <c r="AH44" s="65">
        <f t="shared" si="51"/>
        <v>17906.435758782849</v>
      </c>
      <c r="AI44" s="56">
        <f t="shared" si="41"/>
        <v>26334.842425449518</v>
      </c>
      <c r="AJ44" s="66">
        <f t="shared" si="52"/>
        <v>0.70748997369844624</v>
      </c>
      <c r="AK44" s="66">
        <f t="shared" si="53"/>
        <v>1.5030864391151264</v>
      </c>
      <c r="AL44" s="67">
        <f t="shared" si="54"/>
        <v>2.2105764128135728</v>
      </c>
      <c r="AM44" s="67">
        <f t="shared" si="55"/>
        <v>0.57233562480969447</v>
      </c>
      <c r="AN44" s="67">
        <f t="shared" si="56"/>
        <v>0.84172912448205783</v>
      </c>
      <c r="AO44" s="65">
        <f t="shared" si="57"/>
        <v>195.50427835051548</v>
      </c>
      <c r="AP44" s="65">
        <f t="shared" si="58"/>
        <v>415.35546863156094</v>
      </c>
      <c r="AQ44" s="65">
        <f t="shared" si="42"/>
        <v>610.85974698207644</v>
      </c>
      <c r="AR44" s="65">
        <f t="shared" si="59"/>
        <v>101.14088000000001</v>
      </c>
      <c r="AS44" s="65">
        <f t="shared" si="60"/>
        <v>214.87722910539418</v>
      </c>
      <c r="AT44" s="65">
        <f t="shared" si="43"/>
        <v>316.01810910539416</v>
      </c>
      <c r="AU44" s="68">
        <f t="shared" si="61"/>
        <v>101.14088000000001</v>
      </c>
      <c r="AV44" s="56">
        <f t="shared" si="62"/>
        <v>214.87722910539418</v>
      </c>
      <c r="AW44" s="56">
        <f t="shared" si="63"/>
        <v>316.01810910539416</v>
      </c>
      <c r="AX44" s="56">
        <f t="shared" si="64"/>
        <v>74.272173333333328</v>
      </c>
      <c r="AY44" s="56">
        <f t="shared" si="65"/>
        <v>6189.3477777777771</v>
      </c>
      <c r="AZ44" s="58">
        <f t="shared" si="66"/>
        <v>11913.111111111111</v>
      </c>
      <c r="BA44" s="69">
        <f t="shared" si="67"/>
        <v>31286.599999321832</v>
      </c>
      <c r="BB44" s="70">
        <f t="shared" si="68"/>
        <v>83.333333333333329</v>
      </c>
      <c r="BC44" s="60">
        <f t="shared" si="69"/>
        <v>62.573199998643666</v>
      </c>
      <c r="BD44" s="32">
        <f t="shared" si="70"/>
        <v>23.826222222222224</v>
      </c>
      <c r="BE44" s="71">
        <f t="shared" si="71"/>
        <v>2.6262325355247857</v>
      </c>
      <c r="BF44" s="72">
        <f t="shared" si="72"/>
        <v>214.87722910539418</v>
      </c>
      <c r="BG44" s="73">
        <f t="shared" si="73"/>
        <v>0.19782743340318021</v>
      </c>
      <c r="BH44" s="66">
        <f t="shared" si="74"/>
        <v>1.5030864391151264</v>
      </c>
      <c r="BI44" s="74">
        <f t="shared" si="75"/>
        <v>17906.435758782849</v>
      </c>
      <c r="BJ44" s="257">
        <v>10992629</v>
      </c>
      <c r="BK44" s="75">
        <f t="shared" si="76"/>
        <v>6.9005931156232055E-3</v>
      </c>
      <c r="BL44" s="75">
        <f t="shared" si="77"/>
        <v>1.1480602138032677E-2</v>
      </c>
      <c r="BM44" s="75">
        <f t="shared" si="78"/>
        <v>2.0501270002829728E-2</v>
      </c>
      <c r="BN44" s="225">
        <v>1026</v>
      </c>
      <c r="BO44" s="66">
        <f t="shared" si="79"/>
        <v>231.00738969692557</v>
      </c>
      <c r="BP44" s="58">
        <v>79</v>
      </c>
      <c r="BQ44" s="51"/>
      <c r="BR44" s="51"/>
      <c r="BS44" s="51"/>
      <c r="BT44" s="51"/>
      <c r="BU44" s="51"/>
    </row>
    <row r="45" spans="1:73" s="76" customFormat="1" x14ac:dyDescent="0.25">
      <c r="A45" s="52" t="s">
        <v>153</v>
      </c>
      <c r="B45" s="53" t="s">
        <v>46</v>
      </c>
      <c r="C45" s="54">
        <v>57601.52</v>
      </c>
      <c r="D45" s="55"/>
      <c r="E45" s="54">
        <v>5953.1</v>
      </c>
      <c r="F45" s="54">
        <f t="shared" si="39"/>
        <v>63554.619999999995</v>
      </c>
      <c r="G45" s="243">
        <v>258673</v>
      </c>
      <c r="H45" s="245">
        <v>0</v>
      </c>
      <c r="I45" s="245">
        <f t="shared" si="35"/>
        <v>201071.48</v>
      </c>
      <c r="J45" s="57">
        <f t="shared" si="45"/>
        <v>126897.05293685265</v>
      </c>
      <c r="K45" s="22">
        <f t="shared" si="36"/>
        <v>391523.15293685265</v>
      </c>
      <c r="L45" s="23">
        <f t="shared" si="37"/>
        <v>0.51356216992978221</v>
      </c>
      <c r="M45" s="23">
        <f t="shared" si="38"/>
        <v>0.51356216992978221</v>
      </c>
      <c r="N45" s="236">
        <v>129020</v>
      </c>
      <c r="O45" s="232"/>
      <c r="P45" s="328">
        <f t="shared" si="44"/>
        <v>0</v>
      </c>
      <c r="Q45" s="58">
        <f t="shared" si="40"/>
        <v>129020</v>
      </c>
      <c r="R45" s="60">
        <v>9</v>
      </c>
      <c r="S45" s="60">
        <v>1</v>
      </c>
      <c r="T45" s="60">
        <v>0</v>
      </c>
      <c r="U45" s="60"/>
      <c r="V45" s="60">
        <f t="shared" si="46"/>
        <v>10</v>
      </c>
      <c r="W45" s="61">
        <v>1905</v>
      </c>
      <c r="X45" s="62">
        <v>327074</v>
      </c>
      <c r="Y45" s="63"/>
      <c r="Z45" s="64">
        <f t="shared" si="47"/>
        <v>0</v>
      </c>
      <c r="AA45" s="64">
        <f t="shared" si="48"/>
        <v>327074</v>
      </c>
      <c r="AB45" s="63">
        <v>1013</v>
      </c>
      <c r="AC45" s="63">
        <v>1005</v>
      </c>
      <c r="AD45" s="63">
        <v>463</v>
      </c>
      <c r="AE45" s="63">
        <v>32</v>
      </c>
      <c r="AF45" s="32">
        <f t="shared" si="49"/>
        <v>3.2</v>
      </c>
      <c r="AG45" s="65">
        <f t="shared" si="50"/>
        <v>20107.148000000001</v>
      </c>
      <c r="AH45" s="65">
        <f t="shared" si="51"/>
        <v>19045.167293685263</v>
      </c>
      <c r="AI45" s="56">
        <f t="shared" si="41"/>
        <v>39152.315293685264</v>
      </c>
      <c r="AJ45" s="66">
        <f t="shared" si="52"/>
        <v>1.5584520229421797</v>
      </c>
      <c r="AK45" s="66">
        <f t="shared" si="53"/>
        <v>1.4761406986269776</v>
      </c>
      <c r="AL45" s="67">
        <f t="shared" si="54"/>
        <v>3.0345927215691573</v>
      </c>
      <c r="AM45" s="67">
        <f t="shared" si="55"/>
        <v>0.58228924627715029</v>
      </c>
      <c r="AN45" s="67">
        <f t="shared" si="56"/>
        <v>1.1970476190001427</v>
      </c>
      <c r="AO45" s="65">
        <f t="shared" si="57"/>
        <v>434.27965442764582</v>
      </c>
      <c r="AP45" s="65">
        <f t="shared" si="58"/>
        <v>411.34270612711151</v>
      </c>
      <c r="AQ45" s="65">
        <f t="shared" si="42"/>
        <v>845.62236055475728</v>
      </c>
      <c r="AR45" s="65">
        <f t="shared" si="59"/>
        <v>198.49109575518264</v>
      </c>
      <c r="AS45" s="65">
        <f t="shared" si="60"/>
        <v>188.00757446875878</v>
      </c>
      <c r="AT45" s="65">
        <f t="shared" si="43"/>
        <v>386.49867022394142</v>
      </c>
      <c r="AU45" s="68">
        <f t="shared" si="61"/>
        <v>200.07112437810946</v>
      </c>
      <c r="AV45" s="56">
        <f t="shared" si="62"/>
        <v>189.50415217597279</v>
      </c>
      <c r="AW45" s="56">
        <f t="shared" si="63"/>
        <v>389.57527655408222</v>
      </c>
      <c r="AX45" s="56">
        <f t="shared" si="64"/>
        <v>62.7390128331688</v>
      </c>
      <c r="AY45" s="56">
        <f t="shared" si="65"/>
        <v>6355.4619999999995</v>
      </c>
      <c r="AZ45" s="58">
        <f t="shared" si="66"/>
        <v>12902</v>
      </c>
      <c r="BA45" s="69">
        <f t="shared" si="67"/>
        <v>32707.4</v>
      </c>
      <c r="BB45" s="70">
        <f t="shared" si="68"/>
        <v>101.3</v>
      </c>
      <c r="BC45" s="60">
        <f t="shared" si="69"/>
        <v>56.783680555555556</v>
      </c>
      <c r="BD45" s="32">
        <f t="shared" si="70"/>
        <v>22.399305555555557</v>
      </c>
      <c r="BE45" s="71">
        <f t="shared" si="71"/>
        <v>2.5350643311114558</v>
      </c>
      <c r="BF45" s="72">
        <f t="shared" si="72"/>
        <v>188.00757446875878</v>
      </c>
      <c r="BG45" s="73">
        <f t="shared" si="73"/>
        <v>0.19431266318936999</v>
      </c>
      <c r="BH45" s="66">
        <f t="shared" si="74"/>
        <v>1.4761406986269776</v>
      </c>
      <c r="BI45" s="74">
        <f t="shared" si="75"/>
        <v>19045.167293685263</v>
      </c>
      <c r="BJ45" s="257">
        <v>14339670</v>
      </c>
      <c r="BK45" s="75">
        <f t="shared" si="76"/>
        <v>1.4022043742987112E-2</v>
      </c>
      <c r="BL45" s="75">
        <f t="shared" si="77"/>
        <v>1.8038978581794422E-2</v>
      </c>
      <c r="BM45" s="75">
        <f t="shared" si="78"/>
        <v>2.665249132886563E-2</v>
      </c>
      <c r="BN45" s="225">
        <v>1607</v>
      </c>
      <c r="BO45" s="66">
        <f t="shared" si="79"/>
        <v>243.63606281073595</v>
      </c>
      <c r="BP45" s="58">
        <v>92</v>
      </c>
      <c r="BQ45" s="51"/>
      <c r="BR45" s="51"/>
      <c r="BS45" s="51"/>
      <c r="BT45" s="51"/>
      <c r="BU45" s="51"/>
    </row>
    <row r="46" spans="1:73" s="76" customFormat="1" x14ac:dyDescent="0.25">
      <c r="A46" s="52" t="s">
        <v>154</v>
      </c>
      <c r="B46" s="53" t="s">
        <v>47</v>
      </c>
      <c r="C46" s="54">
        <v>150475.70000000001</v>
      </c>
      <c r="D46" s="55"/>
      <c r="E46" s="54">
        <v>14287.44</v>
      </c>
      <c r="F46" s="54">
        <f t="shared" si="39"/>
        <v>164763.14000000001</v>
      </c>
      <c r="G46" s="243">
        <v>450690</v>
      </c>
      <c r="H46" s="245">
        <v>147559</v>
      </c>
      <c r="I46" s="245">
        <f t="shared" si="35"/>
        <v>447773.3</v>
      </c>
      <c r="J46" s="57">
        <f t="shared" si="45"/>
        <v>344642.24558592978</v>
      </c>
      <c r="K46" s="22">
        <f t="shared" si="36"/>
        <v>957178.68558592978</v>
      </c>
      <c r="L46" s="23">
        <f t="shared" si="37"/>
        <v>0.37080904200437259</v>
      </c>
      <c r="M46" s="23">
        <f t="shared" si="38"/>
        <v>0.46780533952853215</v>
      </c>
      <c r="N46" s="236">
        <v>350408</v>
      </c>
      <c r="O46" s="232"/>
      <c r="P46" s="328">
        <f t="shared" si="44"/>
        <v>0</v>
      </c>
      <c r="Q46" s="58">
        <f t="shared" si="40"/>
        <v>350408</v>
      </c>
      <c r="R46" s="60">
        <v>17</v>
      </c>
      <c r="S46" s="60">
        <v>3</v>
      </c>
      <c r="T46" s="60">
        <v>0</v>
      </c>
      <c r="U46" s="60"/>
      <c r="V46" s="60">
        <f t="shared" si="46"/>
        <v>20</v>
      </c>
      <c r="W46" s="61">
        <v>6769</v>
      </c>
      <c r="X46" s="62">
        <v>955840</v>
      </c>
      <c r="Y46" s="63"/>
      <c r="Z46" s="64">
        <f t="shared" si="47"/>
        <v>0</v>
      </c>
      <c r="AA46" s="64">
        <f t="shared" si="48"/>
        <v>955840</v>
      </c>
      <c r="AB46" s="63">
        <v>2051</v>
      </c>
      <c r="AC46" s="63">
        <v>2048</v>
      </c>
      <c r="AD46" s="63">
        <v>1109</v>
      </c>
      <c r="AE46" s="63">
        <v>46</v>
      </c>
      <c r="AF46" s="32">
        <f t="shared" si="49"/>
        <v>2.2999999999999998</v>
      </c>
      <c r="AG46" s="65">
        <f t="shared" si="50"/>
        <v>22388.665000000001</v>
      </c>
      <c r="AH46" s="65">
        <f t="shared" si="51"/>
        <v>25470.269279296488</v>
      </c>
      <c r="AI46" s="56">
        <f t="shared" si="41"/>
        <v>47858.934279296489</v>
      </c>
      <c r="AJ46" s="66">
        <f t="shared" si="52"/>
        <v>1.2778626629529006</v>
      </c>
      <c r="AK46" s="66">
        <f t="shared" si="53"/>
        <v>1.4537493024871857</v>
      </c>
      <c r="AL46" s="67">
        <f t="shared" si="54"/>
        <v>2.7316119654400866</v>
      </c>
      <c r="AM46" s="67">
        <f t="shared" si="55"/>
        <v>0.53294001672448299</v>
      </c>
      <c r="AN46" s="67">
        <f t="shared" si="56"/>
        <v>1.0014005331289022</v>
      </c>
      <c r="AO46" s="65">
        <f t="shared" si="57"/>
        <v>403.76311992786293</v>
      </c>
      <c r="AP46" s="65">
        <f t="shared" si="58"/>
        <v>459.33758844538306</v>
      </c>
      <c r="AQ46" s="65">
        <f t="shared" si="42"/>
        <v>863.10070837324599</v>
      </c>
      <c r="AR46" s="65">
        <f t="shared" si="59"/>
        <v>218.31950268161873</v>
      </c>
      <c r="AS46" s="65">
        <f t="shared" si="60"/>
        <v>248.36927624862497</v>
      </c>
      <c r="AT46" s="65">
        <f t="shared" si="43"/>
        <v>466.6887789302437</v>
      </c>
      <c r="AU46" s="68">
        <f t="shared" si="61"/>
        <v>218.63930664062499</v>
      </c>
      <c r="AV46" s="56">
        <f t="shared" si="62"/>
        <v>248.73309843062978</v>
      </c>
      <c r="AW46" s="56">
        <f t="shared" si="63"/>
        <v>467.37240507125478</v>
      </c>
      <c r="AX46" s="56">
        <f t="shared" si="64"/>
        <v>80.33307654802536</v>
      </c>
      <c r="AY46" s="56">
        <f t="shared" si="65"/>
        <v>8238.1570000000011</v>
      </c>
      <c r="AZ46" s="58">
        <f t="shared" si="66"/>
        <v>17520.400000000001</v>
      </c>
      <c r="BA46" s="69">
        <f t="shared" si="67"/>
        <v>47792</v>
      </c>
      <c r="BB46" s="70">
        <f t="shared" si="68"/>
        <v>102.55</v>
      </c>
      <c r="BC46" s="60">
        <f t="shared" si="69"/>
        <v>115.43961352657006</v>
      </c>
      <c r="BD46" s="32">
        <f t="shared" si="70"/>
        <v>42.31980676328503</v>
      </c>
      <c r="BE46" s="71">
        <f t="shared" si="71"/>
        <v>2.7277916029314397</v>
      </c>
      <c r="BF46" s="72">
        <f t="shared" si="72"/>
        <v>248.36927624862497</v>
      </c>
      <c r="BG46" s="73">
        <f t="shared" si="73"/>
        <v>0.17237523016404421</v>
      </c>
      <c r="BH46" s="66">
        <f t="shared" si="74"/>
        <v>1.4537493024871857</v>
      </c>
      <c r="BI46" s="74">
        <f t="shared" si="75"/>
        <v>25470.269279296488</v>
      </c>
      <c r="BJ46" s="257">
        <v>26080927</v>
      </c>
      <c r="BK46" s="75">
        <f t="shared" si="76"/>
        <v>1.7168611376428451E-2</v>
      </c>
      <c r="BL46" s="75">
        <f t="shared" si="77"/>
        <v>2.2938180073123933E-2</v>
      </c>
      <c r="BM46" s="75">
        <f t="shared" si="78"/>
        <v>3.0097071446011724E-2</v>
      </c>
      <c r="BN46" s="225">
        <v>2577</v>
      </c>
      <c r="BO46" s="66">
        <f t="shared" si="79"/>
        <v>371.43138749939067</v>
      </c>
      <c r="BP46" s="58">
        <v>309</v>
      </c>
      <c r="BQ46" s="51"/>
      <c r="BR46" s="51"/>
      <c r="BS46" s="51"/>
      <c r="BT46" s="51"/>
      <c r="BU46" s="51"/>
    </row>
    <row r="47" spans="1:73" s="76" customFormat="1" x14ac:dyDescent="0.25">
      <c r="A47" s="52" t="s">
        <v>155</v>
      </c>
      <c r="B47" s="53" t="s">
        <v>48</v>
      </c>
      <c r="C47" s="54">
        <v>103372.54</v>
      </c>
      <c r="D47" s="55"/>
      <c r="E47" s="54">
        <v>8929.65</v>
      </c>
      <c r="F47" s="54">
        <f t="shared" si="39"/>
        <v>112302.18999999999</v>
      </c>
      <c r="G47" s="243">
        <v>454855</v>
      </c>
      <c r="H47" s="245">
        <v>6131</v>
      </c>
      <c r="I47" s="245">
        <f t="shared" si="35"/>
        <v>357613.46</v>
      </c>
      <c r="J47" s="57">
        <f t="shared" si="45"/>
        <v>234609.06545682228</v>
      </c>
      <c r="K47" s="22">
        <f t="shared" si="36"/>
        <v>704524.7154568223</v>
      </c>
      <c r="L47" s="23">
        <f t="shared" si="37"/>
        <v>0.50327265584011427</v>
      </c>
      <c r="M47" s="23">
        <f t="shared" si="38"/>
        <v>0.5075953364788901</v>
      </c>
      <c r="N47" s="236">
        <v>238534</v>
      </c>
      <c r="O47" s="232"/>
      <c r="P47" s="328">
        <f t="shared" si="44"/>
        <v>24000</v>
      </c>
      <c r="Q47" s="58">
        <f t="shared" si="40"/>
        <v>262534</v>
      </c>
      <c r="R47" s="60">
        <v>13</v>
      </c>
      <c r="S47" s="60">
        <v>2</v>
      </c>
      <c r="T47" s="60">
        <v>0</v>
      </c>
      <c r="U47" s="60">
        <v>3</v>
      </c>
      <c r="V47" s="60">
        <f t="shared" si="46"/>
        <v>18</v>
      </c>
      <c r="W47" s="61">
        <v>3585</v>
      </c>
      <c r="X47" s="62">
        <v>681000</v>
      </c>
      <c r="Y47" s="63"/>
      <c r="Z47" s="64">
        <f t="shared" si="47"/>
        <v>78000</v>
      </c>
      <c r="AA47" s="64">
        <f t="shared" si="48"/>
        <v>759000</v>
      </c>
      <c r="AB47" s="63">
        <v>2190</v>
      </c>
      <c r="AC47" s="63">
        <v>2135</v>
      </c>
      <c r="AD47" s="63">
        <v>1156</v>
      </c>
      <c r="AE47" s="63">
        <v>49</v>
      </c>
      <c r="AF47" s="32">
        <f t="shared" si="49"/>
        <v>3.2666666666666666</v>
      </c>
      <c r="AG47" s="65">
        <f t="shared" si="50"/>
        <v>19867.414444444446</v>
      </c>
      <c r="AH47" s="65">
        <f t="shared" si="51"/>
        <v>19272.847525379017</v>
      </c>
      <c r="AI47" s="56">
        <f t="shared" si="41"/>
        <v>39140.261969823463</v>
      </c>
      <c r="AJ47" s="66">
        <f t="shared" si="52"/>
        <v>1.4992137808446595</v>
      </c>
      <c r="AK47" s="66">
        <f t="shared" si="53"/>
        <v>1.4543472018950014</v>
      </c>
      <c r="AL47" s="67">
        <f t="shared" si="54"/>
        <v>2.9535609827396612</v>
      </c>
      <c r="AM47" s="67">
        <f t="shared" si="55"/>
        <v>0.50941447203644974</v>
      </c>
      <c r="AN47" s="67">
        <f t="shared" si="56"/>
        <v>0.92822755659660383</v>
      </c>
      <c r="AO47" s="65">
        <f t="shared" si="57"/>
        <v>309.35420415224917</v>
      </c>
      <c r="AP47" s="65">
        <f t="shared" si="58"/>
        <v>300.09624174465597</v>
      </c>
      <c r="AQ47" s="65">
        <f t="shared" si="42"/>
        <v>609.45044589690519</v>
      </c>
      <c r="AR47" s="65">
        <f t="shared" si="59"/>
        <v>163.29381735159819</v>
      </c>
      <c r="AS47" s="65">
        <f t="shared" si="60"/>
        <v>158.40696596201931</v>
      </c>
      <c r="AT47" s="65">
        <f t="shared" si="43"/>
        <v>321.70078331361753</v>
      </c>
      <c r="AU47" s="68">
        <f t="shared" si="61"/>
        <v>167.50044964871196</v>
      </c>
      <c r="AV47" s="56">
        <f t="shared" si="62"/>
        <v>162.48770747392143</v>
      </c>
      <c r="AW47" s="56">
        <f t="shared" si="63"/>
        <v>329.98815712263342</v>
      </c>
      <c r="AX47" s="56">
        <f t="shared" si="64"/>
        <v>51.279538812785383</v>
      </c>
      <c r="AY47" s="56">
        <f t="shared" si="65"/>
        <v>7486.8126666666658</v>
      </c>
      <c r="AZ47" s="58">
        <f t="shared" si="66"/>
        <v>15902.266666666666</v>
      </c>
      <c r="BA47" s="69">
        <f t="shared" si="67"/>
        <v>45400</v>
      </c>
      <c r="BB47" s="70">
        <f t="shared" si="68"/>
        <v>146</v>
      </c>
      <c r="BC47" s="60">
        <f t="shared" si="69"/>
        <v>77.210884353741505</v>
      </c>
      <c r="BD47" s="32">
        <f t="shared" si="70"/>
        <v>27.044671201814058</v>
      </c>
      <c r="BE47" s="71">
        <f t="shared" si="71"/>
        <v>2.854938918560876</v>
      </c>
      <c r="BF47" s="72">
        <f t="shared" si="72"/>
        <v>158.40696596201931</v>
      </c>
      <c r="BG47" s="73">
        <f t="shared" si="73"/>
        <v>0.16490776798825255</v>
      </c>
      <c r="BH47" s="66">
        <f t="shared" si="74"/>
        <v>1.4543472018950014</v>
      </c>
      <c r="BI47" s="74">
        <f t="shared" si="75"/>
        <v>23127.417030454821</v>
      </c>
      <c r="BJ47" s="257">
        <v>15659803</v>
      </c>
      <c r="BK47" s="75">
        <f t="shared" si="76"/>
        <v>2.2836395834609158E-2</v>
      </c>
      <c r="BL47" s="75">
        <f t="shared" si="77"/>
        <v>2.9437535069885619E-2</v>
      </c>
      <c r="BM47" s="75">
        <f t="shared" si="78"/>
        <v>4.3377764626804163E-2</v>
      </c>
      <c r="BN47" s="225">
        <v>1039</v>
      </c>
      <c r="BO47" s="66">
        <f t="shared" si="79"/>
        <v>678.07961064179244</v>
      </c>
      <c r="BP47" s="58">
        <v>242</v>
      </c>
      <c r="BQ47" s="51"/>
      <c r="BR47" s="51"/>
      <c r="BS47" s="51"/>
      <c r="BT47" s="51"/>
      <c r="BU47" s="51"/>
    </row>
    <row r="48" spans="1:73" s="76" customFormat="1" x14ac:dyDescent="0.25">
      <c r="A48" s="52" t="s">
        <v>156</v>
      </c>
      <c r="B48" s="53" t="s">
        <v>49</v>
      </c>
      <c r="C48" s="54">
        <v>1983547.3</v>
      </c>
      <c r="D48" s="55"/>
      <c r="E48" s="54">
        <v>183950.78</v>
      </c>
      <c r="F48" s="54">
        <f t="shared" si="39"/>
        <v>2167498.08</v>
      </c>
      <c r="G48" s="243">
        <v>13170095</v>
      </c>
      <c r="H48" s="245">
        <v>398846</v>
      </c>
      <c r="I48" s="245">
        <f t="shared" si="35"/>
        <v>11585393.699999999</v>
      </c>
      <c r="J48" s="57">
        <f t="shared" si="45"/>
        <v>4212173.6830226984</v>
      </c>
      <c r="K48" s="22">
        <f t="shared" si="36"/>
        <v>17965065.463022698</v>
      </c>
      <c r="L48" s="23">
        <f t="shared" si="37"/>
        <v>0.63682158381021847</v>
      </c>
      <c r="M48" s="23">
        <f t="shared" si="38"/>
        <v>0.64488458023412665</v>
      </c>
      <c r="N48" s="236">
        <v>4282642</v>
      </c>
      <c r="O48" s="232"/>
      <c r="P48" s="328">
        <f t="shared" si="44"/>
        <v>0</v>
      </c>
      <c r="Q48" s="58">
        <f t="shared" si="40"/>
        <v>4282642</v>
      </c>
      <c r="R48" s="60">
        <v>259</v>
      </c>
      <c r="S48" s="60">
        <v>51</v>
      </c>
      <c r="T48" s="60">
        <v>0</v>
      </c>
      <c r="U48" s="60"/>
      <c r="V48" s="60">
        <f t="shared" si="46"/>
        <v>310</v>
      </c>
      <c r="W48" s="61">
        <v>76268</v>
      </c>
      <c r="X48" s="62">
        <v>12306885.598777771</v>
      </c>
      <c r="Y48" s="63"/>
      <c r="Z48" s="64">
        <f t="shared" si="47"/>
        <v>0</v>
      </c>
      <c r="AA48" s="64">
        <f t="shared" si="48"/>
        <v>12306885.598777771</v>
      </c>
      <c r="AB48" s="63">
        <v>40705</v>
      </c>
      <c r="AC48" s="63">
        <v>40128</v>
      </c>
      <c r="AD48" s="63">
        <v>22426</v>
      </c>
      <c r="AE48" s="63">
        <v>1089</v>
      </c>
      <c r="AF48" s="32">
        <f t="shared" si="49"/>
        <v>3.5129032258064514</v>
      </c>
      <c r="AG48" s="65">
        <f t="shared" si="50"/>
        <v>37372.237741935482</v>
      </c>
      <c r="AH48" s="65">
        <f t="shared" si="51"/>
        <v>20579.586332331284</v>
      </c>
      <c r="AI48" s="56">
        <f t="shared" si="41"/>
        <v>57951.824074266769</v>
      </c>
      <c r="AJ48" s="66">
        <f t="shared" si="52"/>
        <v>2.7051977961267832</v>
      </c>
      <c r="AK48" s="66">
        <f t="shared" si="53"/>
        <v>1.4896579641778833</v>
      </c>
      <c r="AL48" s="67">
        <f t="shared" si="54"/>
        <v>4.1948557603046668</v>
      </c>
      <c r="AM48" s="67">
        <f t="shared" si="55"/>
        <v>0.51838230816546149</v>
      </c>
      <c r="AN48" s="67">
        <f t="shared" si="56"/>
        <v>1.4597572488044299</v>
      </c>
      <c r="AO48" s="65">
        <f t="shared" si="57"/>
        <v>516.60544457326318</v>
      </c>
      <c r="AP48" s="65">
        <f t="shared" si="58"/>
        <v>284.47657910562287</v>
      </c>
      <c r="AQ48" s="65">
        <f t="shared" si="42"/>
        <v>801.08202367888612</v>
      </c>
      <c r="AR48" s="65">
        <f t="shared" si="59"/>
        <v>284.61844245178725</v>
      </c>
      <c r="AS48" s="65">
        <f t="shared" si="60"/>
        <v>156.72943773547962</v>
      </c>
      <c r="AT48" s="65">
        <f t="shared" si="43"/>
        <v>441.34788018726687</v>
      </c>
      <c r="AU48" s="68">
        <f t="shared" si="61"/>
        <v>288.71096740430619</v>
      </c>
      <c r="AV48" s="56">
        <f t="shared" si="62"/>
        <v>158.98304832094044</v>
      </c>
      <c r="AW48" s="56">
        <f t="shared" si="63"/>
        <v>447.69401572524663</v>
      </c>
      <c r="AX48" s="56">
        <f t="shared" si="64"/>
        <v>53.248939442328954</v>
      </c>
      <c r="AY48" s="56">
        <f t="shared" si="65"/>
        <v>6991.9292903225805</v>
      </c>
      <c r="AZ48" s="58">
        <f t="shared" si="66"/>
        <v>13814.974193548387</v>
      </c>
      <c r="BA48" s="69">
        <f t="shared" si="67"/>
        <v>39699.63096379926</v>
      </c>
      <c r="BB48" s="70">
        <f t="shared" si="68"/>
        <v>131.30645161290323</v>
      </c>
      <c r="BC48" s="60">
        <f t="shared" si="69"/>
        <v>62.783826133954541</v>
      </c>
      <c r="BD48" s="32">
        <f t="shared" si="70"/>
        <v>21.847984899500052</v>
      </c>
      <c r="BE48" s="71">
        <f t="shared" si="71"/>
        <v>2.8736666755656373</v>
      </c>
      <c r="BF48" s="72">
        <f t="shared" si="72"/>
        <v>156.72943773547962</v>
      </c>
      <c r="BG48" s="73">
        <f t="shared" si="73"/>
        <v>0.17612076285289108</v>
      </c>
      <c r="BH48" s="66">
        <f t="shared" si="74"/>
        <v>1.4896579641778833</v>
      </c>
      <c r="BI48" s="74">
        <f t="shared" si="75"/>
        <v>20579.586332331284</v>
      </c>
      <c r="BJ48" s="257">
        <v>379365678</v>
      </c>
      <c r="BK48" s="75">
        <f t="shared" si="76"/>
        <v>3.0538855705338739E-2</v>
      </c>
      <c r="BL48" s="75">
        <f t="shared" si="77"/>
        <v>3.5767444940024332E-2</v>
      </c>
      <c r="BM48" s="75">
        <f t="shared" si="78"/>
        <v>4.5316142751085871E-2</v>
      </c>
      <c r="BN48" s="225">
        <v>38517</v>
      </c>
      <c r="BO48" s="66">
        <f t="shared" si="79"/>
        <v>466.41912565938929</v>
      </c>
      <c r="BP48" s="58">
        <v>1154</v>
      </c>
      <c r="BQ48" s="51"/>
      <c r="BR48" s="51"/>
      <c r="BS48" s="51"/>
      <c r="BT48" s="51"/>
      <c r="BU48" s="51"/>
    </row>
    <row r="49" spans="1:73" s="76" customFormat="1" x14ac:dyDescent="0.25">
      <c r="A49" s="52" t="s">
        <v>157</v>
      </c>
      <c r="B49" s="53" t="s">
        <v>50</v>
      </c>
      <c r="C49" s="54">
        <v>212006.3</v>
      </c>
      <c r="D49" s="55"/>
      <c r="E49" s="54">
        <v>23217.09</v>
      </c>
      <c r="F49" s="54">
        <f t="shared" si="39"/>
        <v>235223.38999999998</v>
      </c>
      <c r="G49" s="243">
        <v>950591</v>
      </c>
      <c r="H49" s="245">
        <v>83717</v>
      </c>
      <c r="I49" s="245">
        <f t="shared" si="35"/>
        <v>822301.7</v>
      </c>
      <c r="J49" s="57">
        <f t="shared" si="45"/>
        <v>482021.92749659251</v>
      </c>
      <c r="K49" s="22">
        <f t="shared" si="36"/>
        <v>1539547.0174965924</v>
      </c>
      <c r="L49" s="23">
        <f t="shared" si="37"/>
        <v>0.50732894027700504</v>
      </c>
      <c r="M49" s="23">
        <f t="shared" si="38"/>
        <v>0.53411925108797143</v>
      </c>
      <c r="N49" s="236">
        <v>490086</v>
      </c>
      <c r="O49" s="232"/>
      <c r="P49" s="328">
        <f t="shared" si="44"/>
        <v>0</v>
      </c>
      <c r="Q49" s="58">
        <f t="shared" si="40"/>
        <v>490086</v>
      </c>
      <c r="R49" s="60">
        <v>33</v>
      </c>
      <c r="S49" s="60">
        <v>6</v>
      </c>
      <c r="T49" s="60">
        <v>0</v>
      </c>
      <c r="U49" s="60"/>
      <c r="V49" s="60">
        <f t="shared" si="46"/>
        <v>39</v>
      </c>
      <c r="W49" s="61">
        <v>6656</v>
      </c>
      <c r="X49" s="62">
        <v>1167480</v>
      </c>
      <c r="Y49" s="63"/>
      <c r="Z49" s="64">
        <f t="shared" si="47"/>
        <v>0</v>
      </c>
      <c r="AA49" s="64">
        <f t="shared" si="48"/>
        <v>1167480</v>
      </c>
      <c r="AB49" s="63">
        <v>5333</v>
      </c>
      <c r="AC49" s="63">
        <v>4952</v>
      </c>
      <c r="AD49" s="63">
        <v>2555</v>
      </c>
      <c r="AE49" s="63">
        <v>101</v>
      </c>
      <c r="AF49" s="32">
        <f t="shared" si="49"/>
        <v>2.5897435897435899</v>
      </c>
      <c r="AG49" s="65">
        <f t="shared" si="50"/>
        <v>21084.658974358972</v>
      </c>
      <c r="AH49" s="65">
        <f t="shared" si="51"/>
        <v>18390.905576835707</v>
      </c>
      <c r="AI49" s="56">
        <f t="shared" si="41"/>
        <v>39475.564551194679</v>
      </c>
      <c r="AJ49" s="66">
        <f t="shared" si="52"/>
        <v>1.6778722509926829</v>
      </c>
      <c r="AK49" s="66">
        <f t="shared" si="53"/>
        <v>1.4635090932950392</v>
      </c>
      <c r="AL49" s="67">
        <f t="shared" si="54"/>
        <v>3.1413813442877219</v>
      </c>
      <c r="AM49" s="67">
        <f t="shared" si="55"/>
        <v>0.61435340862078369</v>
      </c>
      <c r="AN49" s="67">
        <f t="shared" si="56"/>
        <v>1.3186924122867991</v>
      </c>
      <c r="AO49" s="65">
        <f t="shared" si="57"/>
        <v>321.84019569471621</v>
      </c>
      <c r="AP49" s="65">
        <f t="shared" si="58"/>
        <v>280.72223776774661</v>
      </c>
      <c r="AQ49" s="65">
        <f t="shared" si="42"/>
        <v>602.56243346246288</v>
      </c>
      <c r="AR49" s="65">
        <f t="shared" si="59"/>
        <v>154.19120570035625</v>
      </c>
      <c r="AS49" s="65">
        <f t="shared" si="60"/>
        <v>134.49190277453451</v>
      </c>
      <c r="AT49" s="65">
        <f t="shared" si="43"/>
        <v>288.68310847489079</v>
      </c>
      <c r="AU49" s="68">
        <f t="shared" si="61"/>
        <v>166.05446284329562</v>
      </c>
      <c r="AV49" s="56">
        <f t="shared" si="62"/>
        <v>144.8395229193442</v>
      </c>
      <c r="AW49" s="56">
        <f t="shared" si="63"/>
        <v>310.89398576263983</v>
      </c>
      <c r="AX49" s="56">
        <f t="shared" si="64"/>
        <v>44.107142321395081</v>
      </c>
      <c r="AY49" s="56">
        <f t="shared" si="65"/>
        <v>6031.3689743589739</v>
      </c>
      <c r="AZ49" s="58">
        <f t="shared" si="66"/>
        <v>12566.307692307691</v>
      </c>
      <c r="BA49" s="69">
        <f t="shared" si="67"/>
        <v>29935.384615384617</v>
      </c>
      <c r="BB49" s="70">
        <f t="shared" si="68"/>
        <v>136.74358974358975</v>
      </c>
      <c r="BC49" s="60">
        <f t="shared" si="69"/>
        <v>64.21782178217822</v>
      </c>
      <c r="BD49" s="32">
        <f t="shared" si="70"/>
        <v>26.957425742574255</v>
      </c>
      <c r="BE49" s="71">
        <f t="shared" si="71"/>
        <v>2.3821941455173175</v>
      </c>
      <c r="BF49" s="72">
        <f t="shared" si="72"/>
        <v>134.49190277453451</v>
      </c>
      <c r="BG49" s="73">
        <f t="shared" si="73"/>
        <v>0.20147958851543493</v>
      </c>
      <c r="BH49" s="66">
        <f t="shared" si="74"/>
        <v>1.4635090932950392</v>
      </c>
      <c r="BI49" s="74">
        <f t="shared" si="75"/>
        <v>18390.905576835707</v>
      </c>
      <c r="BJ49" s="257">
        <v>36589192</v>
      </c>
      <c r="BK49" s="75">
        <f t="shared" si="76"/>
        <v>2.2473896116645593E-2</v>
      </c>
      <c r="BL49" s="75">
        <f t="shared" si="77"/>
        <v>2.8268129014710135E-2</v>
      </c>
      <c r="BM49" s="75">
        <f t="shared" si="78"/>
        <v>3.8644888465170814E-2</v>
      </c>
      <c r="BN49" s="225">
        <v>3251</v>
      </c>
      <c r="BO49" s="66">
        <f t="shared" si="79"/>
        <v>473.56106351786906</v>
      </c>
      <c r="BP49" s="58">
        <v>652</v>
      </c>
      <c r="BQ49" s="51"/>
      <c r="BR49" s="51"/>
      <c r="BS49" s="51"/>
      <c r="BT49" s="51"/>
      <c r="BU49" s="51"/>
    </row>
    <row r="50" spans="1:73" s="76" customFormat="1" x14ac:dyDescent="0.25">
      <c r="A50" s="52" t="s">
        <v>158</v>
      </c>
      <c r="B50" s="53" t="s">
        <v>51</v>
      </c>
      <c r="C50" s="54">
        <v>604022.53</v>
      </c>
      <c r="D50" s="55"/>
      <c r="E50" s="54">
        <v>54768.52</v>
      </c>
      <c r="F50" s="54">
        <f t="shared" si="39"/>
        <v>658791.05000000005</v>
      </c>
      <c r="G50" s="243">
        <v>2322254</v>
      </c>
      <c r="H50" s="245">
        <v>24937</v>
      </c>
      <c r="I50" s="245">
        <f t="shared" si="35"/>
        <v>1743168.47</v>
      </c>
      <c r="J50" s="57">
        <f t="shared" si="45"/>
        <v>1332421.0229281469</v>
      </c>
      <c r="K50" s="22">
        <f t="shared" si="36"/>
        <v>3734380.5429281471</v>
      </c>
      <c r="L50" s="23">
        <f t="shared" si="37"/>
        <v>0.46320464245256276</v>
      </c>
      <c r="M50" s="23">
        <f t="shared" si="38"/>
        <v>0.46678919032530425</v>
      </c>
      <c r="N50" s="236">
        <v>1354712</v>
      </c>
      <c r="O50" s="232"/>
      <c r="P50" s="328">
        <f t="shared" si="44"/>
        <v>48000</v>
      </c>
      <c r="Q50" s="58">
        <f t="shared" si="40"/>
        <v>1402712</v>
      </c>
      <c r="R50" s="60">
        <v>80</v>
      </c>
      <c r="S50" s="60">
        <v>12</v>
      </c>
      <c r="T50" s="60">
        <v>0</v>
      </c>
      <c r="U50" s="60">
        <v>6</v>
      </c>
      <c r="V50" s="60">
        <f t="shared" si="46"/>
        <v>98</v>
      </c>
      <c r="W50" s="61">
        <v>24447</v>
      </c>
      <c r="X50" s="62">
        <v>3671570.3997497559</v>
      </c>
      <c r="Y50" s="63"/>
      <c r="Z50" s="64">
        <f t="shared" si="47"/>
        <v>156000</v>
      </c>
      <c r="AA50" s="64">
        <f t="shared" si="48"/>
        <v>3827570.3997497559</v>
      </c>
      <c r="AB50" s="63">
        <v>10722</v>
      </c>
      <c r="AC50" s="63">
        <v>9857</v>
      </c>
      <c r="AD50" s="63">
        <v>4920</v>
      </c>
      <c r="AE50" s="63">
        <v>277</v>
      </c>
      <c r="AF50" s="32">
        <f t="shared" si="49"/>
        <v>3.0108695652173911</v>
      </c>
      <c r="AG50" s="65">
        <f t="shared" si="50"/>
        <v>17787.433367346937</v>
      </c>
      <c r="AH50" s="65">
        <f t="shared" si="51"/>
        <v>20318.49054008313</v>
      </c>
      <c r="AI50" s="56">
        <f t="shared" si="41"/>
        <v>38105.923907430071</v>
      </c>
      <c r="AJ50" s="66">
        <f t="shared" si="52"/>
        <v>1.2867446881698841</v>
      </c>
      <c r="AK50" s="66">
        <f t="shared" si="53"/>
        <v>1.4698416142531747</v>
      </c>
      <c r="AL50" s="67">
        <f t="shared" si="54"/>
        <v>2.756586302423059</v>
      </c>
      <c r="AM50" s="67">
        <f t="shared" si="55"/>
        <v>0.54233253244003232</v>
      </c>
      <c r="AN50" s="67">
        <f t="shared" si="56"/>
        <v>0.97565299992190835</v>
      </c>
      <c r="AO50" s="65">
        <f t="shared" si="57"/>
        <v>354.30253455284554</v>
      </c>
      <c r="AP50" s="65">
        <f t="shared" si="58"/>
        <v>404.71790100165589</v>
      </c>
      <c r="AQ50" s="65">
        <f t="shared" si="42"/>
        <v>759.02043555450143</v>
      </c>
      <c r="AR50" s="65">
        <f t="shared" si="59"/>
        <v>162.57866722626375</v>
      </c>
      <c r="AS50" s="65">
        <f t="shared" si="60"/>
        <v>185.71274696214763</v>
      </c>
      <c r="AT50" s="65">
        <f t="shared" si="43"/>
        <v>348.29141418841141</v>
      </c>
      <c r="AU50" s="68">
        <f t="shared" si="61"/>
        <v>176.84574109769707</v>
      </c>
      <c r="AV50" s="56">
        <f t="shared" si="62"/>
        <v>202.00994957168984</v>
      </c>
      <c r="AW50" s="56">
        <f t="shared" si="63"/>
        <v>378.85569066938695</v>
      </c>
      <c r="AX50" s="56">
        <f t="shared" si="64"/>
        <v>61.442925760119387</v>
      </c>
      <c r="AY50" s="56">
        <f t="shared" si="65"/>
        <v>7160.7722826086965</v>
      </c>
      <c r="AZ50" s="58">
        <f t="shared" si="66"/>
        <v>14725.130434782608</v>
      </c>
      <c r="BA50" s="69">
        <f t="shared" si="67"/>
        <v>39908.373910323433</v>
      </c>
      <c r="BB50" s="70">
        <f t="shared" si="68"/>
        <v>116.54347826086956</v>
      </c>
      <c r="BC50" s="60">
        <f t="shared" si="69"/>
        <v>73.637593256112226</v>
      </c>
      <c r="BD50" s="32">
        <f t="shared" si="70"/>
        <v>27.170316887284397</v>
      </c>
      <c r="BE50" s="71">
        <f t="shared" si="71"/>
        <v>2.7102220986820491</v>
      </c>
      <c r="BF50" s="72">
        <f t="shared" si="72"/>
        <v>185.71274696214763</v>
      </c>
      <c r="BG50" s="73">
        <f t="shared" si="73"/>
        <v>0.1794303195289137</v>
      </c>
      <c r="BH50" s="66">
        <f t="shared" si="74"/>
        <v>1.4698416142531747</v>
      </c>
      <c r="BI50" s="74">
        <f t="shared" si="75"/>
        <v>21643.609488349422</v>
      </c>
      <c r="BJ50" s="257">
        <v>89476395</v>
      </c>
      <c r="BK50" s="75">
        <f t="shared" si="76"/>
        <v>1.948188089160275E-2</v>
      </c>
      <c r="BL50" s="75">
        <f t="shared" si="77"/>
        <v>2.6232516408377874E-2</v>
      </c>
      <c r="BM50" s="75">
        <f t="shared" si="78"/>
        <v>4.0245817344489822E-2</v>
      </c>
      <c r="BN50" s="225">
        <v>10347</v>
      </c>
      <c r="BO50" s="66">
        <f t="shared" si="79"/>
        <v>360.91432714102126</v>
      </c>
      <c r="BP50" s="58">
        <v>781</v>
      </c>
      <c r="BQ50" s="51"/>
      <c r="BR50" s="51"/>
      <c r="BS50" s="51"/>
      <c r="BT50" s="51"/>
      <c r="BU50" s="51"/>
    </row>
    <row r="51" spans="1:73" s="76" customFormat="1" x14ac:dyDescent="0.25">
      <c r="A51" s="52" t="s">
        <v>159</v>
      </c>
      <c r="B51" s="53" t="s">
        <v>52</v>
      </c>
      <c r="C51" s="54">
        <v>566751.96</v>
      </c>
      <c r="D51" s="55"/>
      <c r="E51" s="54">
        <v>41671.699999999997</v>
      </c>
      <c r="F51" s="54">
        <f t="shared" si="39"/>
        <v>608423.65999999992</v>
      </c>
      <c r="G51" s="243">
        <v>1614451</v>
      </c>
      <c r="H51" s="245">
        <v>67320</v>
      </c>
      <c r="I51" s="245">
        <f t="shared" si="35"/>
        <v>1115019.04</v>
      </c>
      <c r="J51" s="57">
        <f t="shared" si="45"/>
        <v>1341050.6519970351</v>
      </c>
      <c r="K51" s="22">
        <f t="shared" si="36"/>
        <v>3064493.3519970351</v>
      </c>
      <c r="L51" s="23">
        <f t="shared" si="37"/>
        <v>0.3495623765979074</v>
      </c>
      <c r="M51" s="23">
        <f t="shared" si="38"/>
        <v>0.36385102264078228</v>
      </c>
      <c r="N51" s="236">
        <v>1363486</v>
      </c>
      <c r="O51" s="232"/>
      <c r="P51" s="328">
        <f t="shared" si="44"/>
        <v>0</v>
      </c>
      <c r="Q51" s="58">
        <f t="shared" si="40"/>
        <v>1363486</v>
      </c>
      <c r="R51" s="60">
        <v>59</v>
      </c>
      <c r="S51" s="60">
        <v>12</v>
      </c>
      <c r="T51" s="60">
        <v>0</v>
      </c>
      <c r="U51" s="60"/>
      <c r="V51" s="60">
        <f t="shared" si="46"/>
        <v>71</v>
      </c>
      <c r="W51" s="61">
        <v>21177</v>
      </c>
      <c r="X51" s="62">
        <v>3671750.0009613037</v>
      </c>
      <c r="Y51" s="63"/>
      <c r="Z51" s="64">
        <f t="shared" si="47"/>
        <v>0</v>
      </c>
      <c r="AA51" s="64">
        <f t="shared" si="48"/>
        <v>3671750.0009613037</v>
      </c>
      <c r="AB51" s="63">
        <v>12855</v>
      </c>
      <c r="AC51" s="63">
        <v>11763</v>
      </c>
      <c r="AD51" s="63">
        <v>6229</v>
      </c>
      <c r="AE51" s="63">
        <v>313</v>
      </c>
      <c r="AF51" s="32">
        <f t="shared" si="49"/>
        <v>4.408450704225352</v>
      </c>
      <c r="AG51" s="65">
        <f t="shared" si="50"/>
        <v>15704.49352112676</v>
      </c>
      <c r="AH51" s="65">
        <f t="shared" si="51"/>
        <v>27457.384676014579</v>
      </c>
      <c r="AI51" s="56">
        <f t="shared" si="41"/>
        <v>43161.878197141341</v>
      </c>
      <c r="AJ51" s="66">
        <f t="shared" si="52"/>
        <v>0.81777080219378862</v>
      </c>
      <c r="AK51" s="66">
        <f t="shared" si="53"/>
        <v>1.4297721516737503</v>
      </c>
      <c r="AL51" s="67">
        <f t="shared" si="54"/>
        <v>2.2475429538675389</v>
      </c>
      <c r="AM51" s="67">
        <f t="shared" si="55"/>
        <v>0.53093873806404079</v>
      </c>
      <c r="AN51" s="67">
        <f t="shared" si="56"/>
        <v>0.83461383568998915</v>
      </c>
      <c r="AO51" s="65">
        <f t="shared" si="57"/>
        <v>179.00450152512443</v>
      </c>
      <c r="AP51" s="65">
        <f t="shared" si="58"/>
        <v>312.96746058709823</v>
      </c>
      <c r="AQ51" s="65">
        <f t="shared" si="42"/>
        <v>491.97196211222263</v>
      </c>
      <c r="AR51" s="65">
        <f t="shared" si="59"/>
        <v>86.738159471022954</v>
      </c>
      <c r="AS51" s="65">
        <f t="shared" si="60"/>
        <v>151.65105499782459</v>
      </c>
      <c r="AT51" s="65">
        <f t="shared" si="43"/>
        <v>238.38921446884754</v>
      </c>
      <c r="AU51" s="68">
        <f t="shared" si="61"/>
        <v>94.790363002635388</v>
      </c>
      <c r="AV51" s="56">
        <f t="shared" si="62"/>
        <v>165.72934727510287</v>
      </c>
      <c r="AW51" s="56">
        <f t="shared" si="63"/>
        <v>260.51971027773823</v>
      </c>
      <c r="AX51" s="56">
        <f t="shared" si="64"/>
        <v>47.32972851030727</v>
      </c>
      <c r="AY51" s="56">
        <f t="shared" si="65"/>
        <v>8569.3473239436607</v>
      </c>
      <c r="AZ51" s="58">
        <f t="shared" si="66"/>
        <v>19204.028169014084</v>
      </c>
      <c r="BA51" s="69">
        <f t="shared" si="67"/>
        <v>51714.788745933853</v>
      </c>
      <c r="BB51" s="70">
        <f t="shared" si="68"/>
        <v>181.05633802816902</v>
      </c>
      <c r="BC51" s="60">
        <f t="shared" si="69"/>
        <v>65.171281522209867</v>
      </c>
      <c r="BD51" s="32">
        <f t="shared" si="70"/>
        <v>24.201029463968762</v>
      </c>
      <c r="BE51" s="71">
        <f t="shared" si="71"/>
        <v>2.6929136059785752</v>
      </c>
      <c r="BF51" s="72">
        <f t="shared" si="72"/>
        <v>151.65105499782459</v>
      </c>
      <c r="BG51" s="73">
        <f t="shared" si="73"/>
        <v>0.16570399941191749</v>
      </c>
      <c r="BH51" s="66">
        <f t="shared" si="74"/>
        <v>1.4297721516737503</v>
      </c>
      <c r="BI51" s="74">
        <f t="shared" si="75"/>
        <v>27457.384676014579</v>
      </c>
      <c r="BJ51" s="257">
        <v>103890435</v>
      </c>
      <c r="BK51" s="75">
        <f t="shared" si="76"/>
        <v>1.0732643866588874E-2</v>
      </c>
      <c r="BL51" s="75">
        <f t="shared" si="77"/>
        <v>1.6187929139001103E-2</v>
      </c>
      <c r="BM51" s="75">
        <f t="shared" si="78"/>
        <v>2.8085716301401921E-2</v>
      </c>
      <c r="BN51" s="225">
        <v>11652</v>
      </c>
      <c r="BO51" s="66">
        <f t="shared" si="79"/>
        <v>263.00148918615133</v>
      </c>
      <c r="BP51" s="58">
        <v>502</v>
      </c>
      <c r="BQ51" s="51"/>
      <c r="BR51" s="51"/>
      <c r="BS51" s="51"/>
      <c r="BT51" s="51"/>
      <c r="BU51" s="51"/>
    </row>
    <row r="52" spans="1:73" s="76" customFormat="1" x14ac:dyDescent="0.25">
      <c r="A52" s="52" t="s">
        <v>160</v>
      </c>
      <c r="B52" s="53" t="s">
        <v>53</v>
      </c>
      <c r="C52" s="54">
        <v>309465.23</v>
      </c>
      <c r="D52" s="55"/>
      <c r="E52" s="54">
        <v>29765.5</v>
      </c>
      <c r="F52" s="54">
        <f t="shared" si="39"/>
        <v>339230.73</v>
      </c>
      <c r="G52" s="243">
        <v>1507989</v>
      </c>
      <c r="H52" s="245">
        <v>141616</v>
      </c>
      <c r="I52" s="245">
        <f t="shared" si="35"/>
        <v>1340139.77</v>
      </c>
      <c r="J52" s="57">
        <f t="shared" si="45"/>
        <v>681862.65609620081</v>
      </c>
      <c r="K52" s="22">
        <f t="shared" si="36"/>
        <v>2361233.1560962009</v>
      </c>
      <c r="L52" s="23">
        <f t="shared" si="37"/>
        <v>0.53996869086555865</v>
      </c>
      <c r="M52" s="23">
        <f t="shared" si="38"/>
        <v>0.56755927153574171</v>
      </c>
      <c r="N52" s="236">
        <v>693270</v>
      </c>
      <c r="O52" s="232"/>
      <c r="P52" s="328">
        <f t="shared" si="44"/>
        <v>0</v>
      </c>
      <c r="Q52" s="58">
        <f t="shared" si="40"/>
        <v>693270</v>
      </c>
      <c r="R52" s="60">
        <v>45</v>
      </c>
      <c r="S52" s="60">
        <v>5</v>
      </c>
      <c r="T52" s="60">
        <v>0</v>
      </c>
      <c r="U52" s="60"/>
      <c r="V52" s="60">
        <f t="shared" si="46"/>
        <v>50</v>
      </c>
      <c r="W52" s="61">
        <v>10709</v>
      </c>
      <c r="X52" s="62">
        <v>1818900</v>
      </c>
      <c r="Y52" s="63"/>
      <c r="Z52" s="64">
        <f t="shared" si="47"/>
        <v>0</v>
      </c>
      <c r="AA52" s="64">
        <f t="shared" si="48"/>
        <v>1818900</v>
      </c>
      <c r="AB52" s="63">
        <v>4739</v>
      </c>
      <c r="AC52" s="63">
        <v>4588</v>
      </c>
      <c r="AD52" s="63">
        <v>2554</v>
      </c>
      <c r="AE52" s="63">
        <v>126</v>
      </c>
      <c r="AF52" s="32">
        <f t="shared" si="49"/>
        <v>2.52</v>
      </c>
      <c r="AG52" s="65">
        <f t="shared" si="50"/>
        <v>26802.795399999999</v>
      </c>
      <c r="AH52" s="65">
        <f t="shared" si="51"/>
        <v>20421.867721924016</v>
      </c>
      <c r="AI52" s="56">
        <f t="shared" si="41"/>
        <v>47224.663121924015</v>
      </c>
      <c r="AJ52" s="66">
        <f t="shared" si="52"/>
        <v>1.9330704775917031</v>
      </c>
      <c r="AK52" s="66">
        <f t="shared" si="53"/>
        <v>1.4728653859191956</v>
      </c>
      <c r="AL52" s="67">
        <f t="shared" si="54"/>
        <v>3.4059358635108992</v>
      </c>
      <c r="AM52" s="67">
        <f t="shared" si="55"/>
        <v>0.56137961740403586</v>
      </c>
      <c r="AN52" s="67">
        <f t="shared" si="56"/>
        <v>1.2981654604960147</v>
      </c>
      <c r="AO52" s="65">
        <f t="shared" si="57"/>
        <v>524.72191464369621</v>
      </c>
      <c r="AP52" s="65">
        <f t="shared" si="58"/>
        <v>399.80163903531746</v>
      </c>
      <c r="AQ52" s="65">
        <f t="shared" si="42"/>
        <v>924.52355367901373</v>
      </c>
      <c r="AR52" s="65">
        <f t="shared" si="59"/>
        <v>282.78956952943662</v>
      </c>
      <c r="AS52" s="65">
        <f t="shared" si="60"/>
        <v>215.46600255247958</v>
      </c>
      <c r="AT52" s="65">
        <f t="shared" si="43"/>
        <v>498.25557208191617</v>
      </c>
      <c r="AU52" s="68">
        <f t="shared" si="61"/>
        <v>292.09672406277247</v>
      </c>
      <c r="AV52" s="56">
        <f t="shared" si="62"/>
        <v>222.55740760597229</v>
      </c>
      <c r="AW52" s="56">
        <f t="shared" si="63"/>
        <v>514.65413166874475</v>
      </c>
      <c r="AX52" s="56">
        <f t="shared" si="64"/>
        <v>71.582766406414848</v>
      </c>
      <c r="AY52" s="56">
        <f t="shared" si="65"/>
        <v>6784.6145999999999</v>
      </c>
      <c r="AZ52" s="58">
        <f t="shared" si="66"/>
        <v>13865.4</v>
      </c>
      <c r="BA52" s="69">
        <f t="shared" si="67"/>
        <v>36378</v>
      </c>
      <c r="BB52" s="70">
        <f t="shared" si="68"/>
        <v>94.78</v>
      </c>
      <c r="BC52" s="60">
        <f t="shared" si="69"/>
        <v>80.198412698412696</v>
      </c>
      <c r="BD52" s="32">
        <f t="shared" si="70"/>
        <v>30.567460317460316</v>
      </c>
      <c r="BE52" s="71">
        <f t="shared" si="71"/>
        <v>2.6236531221601975</v>
      </c>
      <c r="BF52" s="72">
        <f t="shared" si="72"/>
        <v>215.46600255247958</v>
      </c>
      <c r="BG52" s="73">
        <f t="shared" si="73"/>
        <v>0.18650323272307437</v>
      </c>
      <c r="BH52" s="66">
        <f t="shared" si="74"/>
        <v>1.4728653859191956</v>
      </c>
      <c r="BI52" s="74">
        <f t="shared" si="75"/>
        <v>20421.867721924016</v>
      </c>
      <c r="BJ52" s="257">
        <v>48971480</v>
      </c>
      <c r="BK52" s="75">
        <f t="shared" si="76"/>
        <v>2.7365719190026522E-2</v>
      </c>
      <c r="BL52" s="75">
        <f t="shared" si="77"/>
        <v>3.3685014216437811E-2</v>
      </c>
      <c r="BM52" s="75">
        <f t="shared" si="78"/>
        <v>4.4102804342163286E-2</v>
      </c>
      <c r="BN52" s="225">
        <v>5875</v>
      </c>
      <c r="BO52" s="66">
        <f t="shared" si="79"/>
        <v>401.91202656956614</v>
      </c>
      <c r="BP52" s="58">
        <v>317</v>
      </c>
      <c r="BQ52" s="51"/>
      <c r="BR52" s="51"/>
      <c r="BS52" s="51"/>
      <c r="BT52" s="51"/>
      <c r="BU52" s="51"/>
    </row>
    <row r="53" spans="1:73" s="76" customFormat="1" x14ac:dyDescent="0.25">
      <c r="A53" s="52" t="s">
        <v>161</v>
      </c>
      <c r="B53" s="53" t="s">
        <v>54</v>
      </c>
      <c r="C53" s="54">
        <v>176461.47</v>
      </c>
      <c r="D53" s="55"/>
      <c r="E53" s="54">
        <v>16668.68</v>
      </c>
      <c r="F53" s="54">
        <f t="shared" si="39"/>
        <v>193130.15</v>
      </c>
      <c r="G53" s="243">
        <v>521168</v>
      </c>
      <c r="H53" s="245">
        <v>101719</v>
      </c>
      <c r="I53" s="245">
        <f t="shared" si="35"/>
        <v>446425.53</v>
      </c>
      <c r="J53" s="57">
        <f t="shared" si="45"/>
        <v>375143.96164295718</v>
      </c>
      <c r="K53" s="22">
        <f t="shared" si="36"/>
        <v>1014699.6416429572</v>
      </c>
      <c r="L53" s="23">
        <f t="shared" si="37"/>
        <v>0.37756170752939766</v>
      </c>
      <c r="M53" s="23">
        <f t="shared" si="38"/>
        <v>0.4399583006427078</v>
      </c>
      <c r="N53" s="236">
        <v>381420</v>
      </c>
      <c r="O53" s="232"/>
      <c r="P53" s="328">
        <f t="shared" si="44"/>
        <v>0</v>
      </c>
      <c r="Q53" s="58">
        <f t="shared" si="40"/>
        <v>381420</v>
      </c>
      <c r="R53" s="60">
        <v>23</v>
      </c>
      <c r="S53" s="60">
        <v>5</v>
      </c>
      <c r="T53" s="60">
        <v>0</v>
      </c>
      <c r="U53" s="60"/>
      <c r="V53" s="60">
        <f t="shared" si="46"/>
        <v>28</v>
      </c>
      <c r="W53" s="61">
        <v>6503</v>
      </c>
      <c r="X53" s="62">
        <v>1045620</v>
      </c>
      <c r="Y53" s="63"/>
      <c r="Z53" s="64">
        <f t="shared" si="47"/>
        <v>0</v>
      </c>
      <c r="AA53" s="64">
        <f t="shared" si="48"/>
        <v>1045620</v>
      </c>
      <c r="AB53" s="63">
        <v>2702</v>
      </c>
      <c r="AC53" s="63">
        <v>2702</v>
      </c>
      <c r="AD53" s="63">
        <v>1413</v>
      </c>
      <c r="AE53" s="63">
        <v>69</v>
      </c>
      <c r="AF53" s="32">
        <f t="shared" si="49"/>
        <v>2.4642857142857144</v>
      </c>
      <c r="AG53" s="65">
        <f t="shared" si="50"/>
        <v>15943.76892857143</v>
      </c>
      <c r="AH53" s="65">
        <f t="shared" si="51"/>
        <v>20295.50398724847</v>
      </c>
      <c r="AI53" s="56">
        <f t="shared" si="41"/>
        <v>36239.2729158199</v>
      </c>
      <c r="AJ53" s="66">
        <f t="shared" si="52"/>
        <v>1.1704303130407425</v>
      </c>
      <c r="AK53" s="66">
        <f t="shared" si="53"/>
        <v>1.4898907022257806</v>
      </c>
      <c r="AL53" s="67">
        <f t="shared" si="54"/>
        <v>2.6603210152665229</v>
      </c>
      <c r="AM53" s="67">
        <f t="shared" si="55"/>
        <v>0.54348052987027529</v>
      </c>
      <c r="AN53" s="67">
        <f t="shared" si="56"/>
        <v>0.97042868503180624</v>
      </c>
      <c r="AO53" s="65">
        <f t="shared" si="57"/>
        <v>315.94163481953291</v>
      </c>
      <c r="AP53" s="65">
        <f t="shared" si="58"/>
        <v>402.17559210400367</v>
      </c>
      <c r="AQ53" s="65">
        <f t="shared" si="42"/>
        <v>718.11722692353658</v>
      </c>
      <c r="AR53" s="65">
        <f t="shared" si="59"/>
        <v>165.22040340488527</v>
      </c>
      <c r="AS53" s="65">
        <f t="shared" si="60"/>
        <v>210.3161034948028</v>
      </c>
      <c r="AT53" s="65">
        <f t="shared" si="43"/>
        <v>375.53650689968811</v>
      </c>
      <c r="AU53" s="68">
        <f t="shared" si="61"/>
        <v>165.22040340488527</v>
      </c>
      <c r="AV53" s="56">
        <f t="shared" si="62"/>
        <v>210.3161034948028</v>
      </c>
      <c r="AW53" s="56">
        <f t="shared" si="63"/>
        <v>375.53650689968811</v>
      </c>
      <c r="AX53" s="56">
        <f t="shared" si="64"/>
        <v>71.47673945225759</v>
      </c>
      <c r="AY53" s="56">
        <f t="shared" si="65"/>
        <v>6897.5053571428571</v>
      </c>
      <c r="AZ53" s="58">
        <f t="shared" si="66"/>
        <v>13622.142857142857</v>
      </c>
      <c r="BA53" s="69">
        <f t="shared" si="67"/>
        <v>37343.571428571428</v>
      </c>
      <c r="BB53" s="70">
        <f t="shared" si="68"/>
        <v>96.5</v>
      </c>
      <c r="BC53" s="60">
        <f t="shared" si="69"/>
        <v>84.188405797101453</v>
      </c>
      <c r="BD53" s="32">
        <f t="shared" si="70"/>
        <v>30.710144927536231</v>
      </c>
      <c r="BE53" s="71">
        <f t="shared" si="71"/>
        <v>2.7413874469089192</v>
      </c>
      <c r="BF53" s="72">
        <f t="shared" si="72"/>
        <v>210.3161034948028</v>
      </c>
      <c r="BG53" s="73">
        <f t="shared" si="73"/>
        <v>0.18470395554790459</v>
      </c>
      <c r="BH53" s="66">
        <f t="shared" si="74"/>
        <v>1.4898907022257806</v>
      </c>
      <c r="BI53" s="74">
        <f t="shared" si="75"/>
        <v>20295.50398724847</v>
      </c>
      <c r="BJ53" s="257">
        <v>30985774</v>
      </c>
      <c r="BK53" s="75">
        <f t="shared" si="76"/>
        <v>1.4407435166860768E-2</v>
      </c>
      <c r="BL53" s="75">
        <f t="shared" si="77"/>
        <v>2.0102354067385891E-2</v>
      </c>
      <c r="BM53" s="75">
        <f t="shared" si="78"/>
        <v>2.8580539725885007E-2</v>
      </c>
      <c r="BN53" s="225">
        <v>3051</v>
      </c>
      <c r="BO53" s="66">
        <f t="shared" si="79"/>
        <v>332.5793646814019</v>
      </c>
      <c r="BP53" s="58">
        <v>296</v>
      </c>
      <c r="BQ53" s="51"/>
      <c r="BR53" s="51"/>
      <c r="BS53" s="51"/>
      <c r="BT53" s="51"/>
      <c r="BU53" s="51"/>
    </row>
    <row r="54" spans="1:73" s="76" customFormat="1" x14ac:dyDescent="0.25">
      <c r="A54" s="52" t="s">
        <v>162</v>
      </c>
      <c r="B54" s="53" t="s">
        <v>55</v>
      </c>
      <c r="C54" s="54">
        <v>266563.09999999998</v>
      </c>
      <c r="D54" s="55"/>
      <c r="E54" s="54">
        <v>23812.400000000001</v>
      </c>
      <c r="F54" s="54">
        <f t="shared" si="39"/>
        <v>290375.5</v>
      </c>
      <c r="G54" s="243">
        <v>1192598</v>
      </c>
      <c r="H54" s="245">
        <v>205592</v>
      </c>
      <c r="I54" s="245">
        <f t="shared" si="35"/>
        <v>1131626.8999999999</v>
      </c>
      <c r="J54" s="57">
        <f t="shared" si="45"/>
        <v>715859.89320529439</v>
      </c>
      <c r="K54" s="22">
        <f t="shared" si="36"/>
        <v>2137862.2932052943</v>
      </c>
      <c r="L54" s="23">
        <f t="shared" si="37"/>
        <v>0.47924708217910444</v>
      </c>
      <c r="M54" s="23">
        <f t="shared" si="38"/>
        <v>0.52932637597688914</v>
      </c>
      <c r="N54" s="236">
        <v>727836</v>
      </c>
      <c r="O54" s="232"/>
      <c r="P54" s="328">
        <f t="shared" si="44"/>
        <v>8000</v>
      </c>
      <c r="Q54" s="58">
        <f t="shared" si="40"/>
        <v>735836</v>
      </c>
      <c r="R54" s="60">
        <v>34</v>
      </c>
      <c r="S54" s="60">
        <v>6</v>
      </c>
      <c r="T54" s="60">
        <v>0</v>
      </c>
      <c r="U54" s="60">
        <v>1</v>
      </c>
      <c r="V54" s="60">
        <f t="shared" si="46"/>
        <v>41</v>
      </c>
      <c r="W54" s="61">
        <v>8997</v>
      </c>
      <c r="X54" s="62">
        <v>1711692</v>
      </c>
      <c r="Y54" s="63"/>
      <c r="Z54" s="64">
        <f t="shared" si="47"/>
        <v>26000</v>
      </c>
      <c r="AA54" s="64">
        <f t="shared" si="48"/>
        <v>1737692</v>
      </c>
      <c r="AB54" s="63">
        <v>4047</v>
      </c>
      <c r="AC54" s="63">
        <v>3442</v>
      </c>
      <c r="AD54" s="63">
        <v>2036</v>
      </c>
      <c r="AE54" s="63">
        <v>92</v>
      </c>
      <c r="AF54" s="32">
        <f t="shared" si="49"/>
        <v>2.2999999999999998</v>
      </c>
      <c r="AG54" s="65">
        <f t="shared" si="50"/>
        <v>27600.656097560972</v>
      </c>
      <c r="AH54" s="65">
        <f t="shared" si="51"/>
        <v>24542.326663543765</v>
      </c>
      <c r="AI54" s="56">
        <f t="shared" si="41"/>
        <v>52142.982761104737</v>
      </c>
      <c r="AJ54" s="66">
        <f t="shared" si="52"/>
        <v>1.5547828082150372</v>
      </c>
      <c r="AK54" s="66">
        <f t="shared" si="53"/>
        <v>1.3825029171479486</v>
      </c>
      <c r="AL54" s="67">
        <f t="shared" si="54"/>
        <v>2.9372857253629858</v>
      </c>
      <c r="AM54" s="67">
        <f t="shared" si="55"/>
        <v>0.58786007833494247</v>
      </c>
      <c r="AN54" s="67">
        <f t="shared" si="56"/>
        <v>1.2302883901205128</v>
      </c>
      <c r="AO54" s="65">
        <f t="shared" si="57"/>
        <v>555.80888998035357</v>
      </c>
      <c r="AP54" s="65">
        <f t="shared" si="58"/>
        <v>494.22170589651</v>
      </c>
      <c r="AQ54" s="65">
        <f t="shared" si="42"/>
        <v>1050.0305958768636</v>
      </c>
      <c r="AR54" s="65">
        <f t="shared" si="59"/>
        <v>279.62117617988633</v>
      </c>
      <c r="AS54" s="65">
        <f t="shared" si="60"/>
        <v>248.63735932920542</v>
      </c>
      <c r="AT54" s="65">
        <f t="shared" si="43"/>
        <v>528.25853550909176</v>
      </c>
      <c r="AU54" s="68">
        <f t="shared" si="61"/>
        <v>328.77016269610687</v>
      </c>
      <c r="AV54" s="56">
        <f t="shared" si="62"/>
        <v>292.3403234181564</v>
      </c>
      <c r="AW54" s="56">
        <f t="shared" si="63"/>
        <v>621.11048611426327</v>
      </c>
      <c r="AX54" s="56">
        <f t="shared" si="64"/>
        <v>71.750803063998021</v>
      </c>
      <c r="AY54" s="56">
        <f t="shared" si="65"/>
        <v>7259.3874999999998</v>
      </c>
      <c r="AZ54" s="58">
        <f t="shared" si="66"/>
        <v>18195.900000000001</v>
      </c>
      <c r="BA54" s="69">
        <f t="shared" si="67"/>
        <v>42792.3</v>
      </c>
      <c r="BB54" s="70">
        <f t="shared" si="68"/>
        <v>101.175</v>
      </c>
      <c r="BC54" s="60">
        <f t="shared" si="69"/>
        <v>103.36304347826086</v>
      </c>
      <c r="BD54" s="32">
        <f t="shared" si="70"/>
        <v>43.951449275362322</v>
      </c>
      <c r="BE54" s="71">
        <f t="shared" si="71"/>
        <v>2.3517550657016142</v>
      </c>
      <c r="BF54" s="72">
        <f t="shared" si="72"/>
        <v>248.63735932920542</v>
      </c>
      <c r="BG54" s="73">
        <f t="shared" si="73"/>
        <v>0.16964237725011275</v>
      </c>
      <c r="BH54" s="66">
        <f t="shared" si="74"/>
        <v>1.3825029171479486</v>
      </c>
      <c r="BI54" s="74">
        <f t="shared" si="75"/>
        <v>25155.88483013236</v>
      </c>
      <c r="BJ54" s="257">
        <v>25596015</v>
      </c>
      <c r="BK54" s="75">
        <f t="shared" si="76"/>
        <v>4.4211057854122993E-2</v>
      </c>
      <c r="BL54" s="75">
        <f t="shared" si="77"/>
        <v>5.4625300071124351E-2</v>
      </c>
      <c r="BM54" s="75">
        <f t="shared" si="78"/>
        <v>7.253218939932439E-2</v>
      </c>
      <c r="BN54" s="225">
        <v>2294</v>
      </c>
      <c r="BO54" s="66">
        <f t="shared" si="79"/>
        <v>931.93648352453977</v>
      </c>
      <c r="BP54" s="58">
        <v>409</v>
      </c>
      <c r="BQ54" s="51"/>
      <c r="BR54" s="51"/>
      <c r="BS54" s="51"/>
      <c r="BT54" s="51"/>
      <c r="BU54" s="51"/>
    </row>
    <row r="55" spans="1:73" s="76" customFormat="1" x14ac:dyDescent="0.25">
      <c r="A55" s="52" t="s">
        <v>163</v>
      </c>
      <c r="B55" s="53" t="s">
        <v>56</v>
      </c>
      <c r="C55" s="54">
        <v>1172205.3999999999</v>
      </c>
      <c r="D55" s="55"/>
      <c r="E55" s="54">
        <v>88701.18</v>
      </c>
      <c r="F55" s="54">
        <f t="shared" si="39"/>
        <v>1260906.5799999998</v>
      </c>
      <c r="G55" s="243">
        <v>6695782</v>
      </c>
      <c r="H55" s="245">
        <v>128905</v>
      </c>
      <c r="I55" s="245">
        <f t="shared" si="35"/>
        <v>5652481.5999999996</v>
      </c>
      <c r="J55" s="57">
        <f t="shared" si="45"/>
        <v>2563109.0070210486</v>
      </c>
      <c r="K55" s="22">
        <f t="shared" si="36"/>
        <v>9476497.1870210487</v>
      </c>
      <c r="L55" s="23">
        <f t="shared" si="37"/>
        <v>0.59090902656936395</v>
      </c>
      <c r="M55" s="23">
        <f t="shared" si="38"/>
        <v>0.5964737274170886</v>
      </c>
      <c r="N55" s="236">
        <v>2605989</v>
      </c>
      <c r="O55" s="232"/>
      <c r="P55" s="328">
        <f t="shared" si="44"/>
        <v>16000</v>
      </c>
      <c r="Q55" s="58">
        <f t="shared" si="40"/>
        <v>2621989</v>
      </c>
      <c r="R55" s="60">
        <v>121</v>
      </c>
      <c r="S55" s="60">
        <v>33</v>
      </c>
      <c r="T55" s="60">
        <v>1</v>
      </c>
      <c r="U55" s="60">
        <v>2</v>
      </c>
      <c r="V55" s="60">
        <f t="shared" si="46"/>
        <v>157</v>
      </c>
      <c r="W55" s="61">
        <v>48335</v>
      </c>
      <c r="X55" s="62">
        <v>7765959.1940369606</v>
      </c>
      <c r="Y55" s="63"/>
      <c r="Z55" s="64">
        <f t="shared" si="47"/>
        <v>52000</v>
      </c>
      <c r="AA55" s="64">
        <f t="shared" si="48"/>
        <v>7817959.1940369606</v>
      </c>
      <c r="AB55" s="63">
        <v>22308</v>
      </c>
      <c r="AC55" s="63">
        <v>20682</v>
      </c>
      <c r="AD55" s="63">
        <v>12332</v>
      </c>
      <c r="AE55" s="63">
        <v>602</v>
      </c>
      <c r="AF55" s="32">
        <f t="shared" si="49"/>
        <v>3.8838709677419354</v>
      </c>
      <c r="AG55" s="65">
        <f t="shared" si="50"/>
        <v>36003.067515923562</v>
      </c>
      <c r="AH55" s="65">
        <f t="shared" si="51"/>
        <v>24356.787178478015</v>
      </c>
      <c r="AI55" s="56">
        <f t="shared" si="41"/>
        <v>60359.854694401576</v>
      </c>
      <c r="AJ55" s="66">
        <f t="shared" si="52"/>
        <v>2.1690350956968736</v>
      </c>
      <c r="AK55" s="66">
        <f t="shared" si="53"/>
        <v>1.4673951375163319</v>
      </c>
      <c r="AL55" s="67">
        <f t="shared" si="54"/>
        <v>3.6364302332132059</v>
      </c>
      <c r="AM55" s="67">
        <f t="shared" si="55"/>
        <v>0.49240737576335614</v>
      </c>
      <c r="AN55" s="67">
        <f t="shared" si="56"/>
        <v>1.2121446213545237</v>
      </c>
      <c r="AO55" s="65">
        <f t="shared" si="57"/>
        <v>458.35887122932206</v>
      </c>
      <c r="AP55" s="65">
        <f t="shared" si="58"/>
        <v>310.08884098451574</v>
      </c>
      <c r="AQ55" s="65">
        <f t="shared" si="42"/>
        <v>768.4477122138378</v>
      </c>
      <c r="AR55" s="65">
        <f t="shared" si="59"/>
        <v>253.38361126053431</v>
      </c>
      <c r="AS55" s="65">
        <f t="shared" si="60"/>
        <v>171.41902398337135</v>
      </c>
      <c r="AT55" s="65">
        <f t="shared" si="43"/>
        <v>424.80263524390568</v>
      </c>
      <c r="AU55" s="68">
        <f t="shared" si="61"/>
        <v>273.30439996131901</v>
      </c>
      <c r="AV55" s="56">
        <f t="shared" si="62"/>
        <v>184.89583149700456</v>
      </c>
      <c r="AW55" s="56">
        <f t="shared" si="63"/>
        <v>458.20023145832363</v>
      </c>
      <c r="AX55" s="56">
        <f t="shared" si="64"/>
        <v>56.522618791464936</v>
      </c>
      <c r="AY55" s="56">
        <f t="shared" si="65"/>
        <v>8187.705064935064</v>
      </c>
      <c r="AZ55" s="58">
        <f t="shared" si="66"/>
        <v>16812.832258064514</v>
      </c>
      <c r="BA55" s="69">
        <f t="shared" si="67"/>
        <v>50102.96254217394</v>
      </c>
      <c r="BB55" s="70">
        <f t="shared" si="68"/>
        <v>143.9225806451613</v>
      </c>
      <c r="BC55" s="60">
        <f t="shared" si="69"/>
        <v>71.668135788454791</v>
      </c>
      <c r="BD55" s="32">
        <f t="shared" si="70"/>
        <v>24.049363233665559</v>
      </c>
      <c r="BE55" s="71">
        <f t="shared" si="71"/>
        <v>2.9800429679622442</v>
      </c>
      <c r="BF55" s="72">
        <f t="shared" si="72"/>
        <v>171.41902398337135</v>
      </c>
      <c r="BG55" s="73">
        <f t="shared" si="73"/>
        <v>0.16236327651169974</v>
      </c>
      <c r="BH55" s="66">
        <f t="shared" si="74"/>
        <v>1.4673951375163319</v>
      </c>
      <c r="BI55" s="74">
        <f t="shared" si="75"/>
        <v>24831.270045591224</v>
      </c>
      <c r="BJ55" s="257">
        <v>206815807</v>
      </c>
      <c r="BK55" s="75">
        <f t="shared" si="76"/>
        <v>2.7330994095630223E-2</v>
      </c>
      <c r="BL55" s="75">
        <f t="shared" si="77"/>
        <v>3.2998865507412593E-2</v>
      </c>
      <c r="BM55" s="75">
        <f t="shared" si="78"/>
        <v>4.4220741914198149E-2</v>
      </c>
      <c r="BN55" s="225">
        <v>22692</v>
      </c>
      <c r="BO55" s="66">
        <f t="shared" si="79"/>
        <v>417.61401317737744</v>
      </c>
      <c r="BP55" s="58">
        <v>342</v>
      </c>
      <c r="BQ55" s="51"/>
      <c r="BR55" s="51"/>
      <c r="BS55" s="51"/>
      <c r="BT55" s="51"/>
      <c r="BU55" s="51"/>
    </row>
    <row r="56" spans="1:73" s="76" customFormat="1" x14ac:dyDescent="0.25">
      <c r="A56" s="52" t="s">
        <v>164</v>
      </c>
      <c r="B56" s="53" t="s">
        <v>57</v>
      </c>
      <c r="C56" s="54">
        <v>462030.94</v>
      </c>
      <c r="D56" s="55"/>
      <c r="E56" s="54">
        <v>41671.699999999997</v>
      </c>
      <c r="F56" s="54">
        <f t="shared" si="39"/>
        <v>503702.64</v>
      </c>
      <c r="G56" s="243">
        <v>2096616</v>
      </c>
      <c r="H56" s="245">
        <v>251037</v>
      </c>
      <c r="I56" s="245">
        <f t="shared" si="35"/>
        <v>1885622.06</v>
      </c>
      <c r="J56" s="57">
        <f t="shared" si="45"/>
        <v>899360.97880040784</v>
      </c>
      <c r="K56" s="22">
        <f t="shared" si="36"/>
        <v>3288685.6788004078</v>
      </c>
      <c r="L56" s="23">
        <f t="shared" si="37"/>
        <v>0.53810865996706081</v>
      </c>
      <c r="M56" s="23">
        <f t="shared" si="38"/>
        <v>0.57336645826481236</v>
      </c>
      <c r="N56" s="236">
        <v>914407</v>
      </c>
      <c r="O56" s="232"/>
      <c r="P56" s="328">
        <f t="shared" si="44"/>
        <v>0</v>
      </c>
      <c r="Q56" s="58">
        <f t="shared" si="40"/>
        <v>914407</v>
      </c>
      <c r="R56" s="60">
        <v>53</v>
      </c>
      <c r="S56" s="60">
        <v>17</v>
      </c>
      <c r="T56" s="60">
        <v>0</v>
      </c>
      <c r="U56" s="60"/>
      <c r="V56" s="60">
        <f t="shared" si="46"/>
        <v>70</v>
      </c>
      <c r="W56" s="61">
        <v>17947</v>
      </c>
      <c r="X56" s="62">
        <v>2911524.1959533691</v>
      </c>
      <c r="Y56" s="63"/>
      <c r="Z56" s="64">
        <f t="shared" si="47"/>
        <v>0</v>
      </c>
      <c r="AA56" s="64">
        <f t="shared" si="48"/>
        <v>2911524.1959533691</v>
      </c>
      <c r="AB56" s="63">
        <v>8274</v>
      </c>
      <c r="AC56" s="63">
        <v>8274</v>
      </c>
      <c r="AD56" s="63">
        <v>4179</v>
      </c>
      <c r="AE56" s="63">
        <v>277</v>
      </c>
      <c r="AF56" s="32">
        <f t="shared" si="49"/>
        <v>3.9571428571428573</v>
      </c>
      <c r="AG56" s="65">
        <f t="shared" si="50"/>
        <v>26937.458000000002</v>
      </c>
      <c r="AH56" s="65">
        <f t="shared" si="51"/>
        <v>20043.765982862969</v>
      </c>
      <c r="AI56" s="56">
        <f t="shared" si="41"/>
        <v>46981.223982862968</v>
      </c>
      <c r="AJ56" s="66">
        <f t="shared" si="52"/>
        <v>2.0621255742792872</v>
      </c>
      <c r="AK56" s="66">
        <f t="shared" si="53"/>
        <v>1.5343972856730184</v>
      </c>
      <c r="AL56" s="67">
        <f t="shared" si="54"/>
        <v>3.5965228599523056</v>
      </c>
      <c r="AM56" s="67">
        <f t="shared" si="55"/>
        <v>0.48190003735860387</v>
      </c>
      <c r="AN56" s="67">
        <f t="shared" si="56"/>
        <v>1.1295409062274815</v>
      </c>
      <c r="AO56" s="65">
        <f t="shared" si="57"/>
        <v>451.21370184254607</v>
      </c>
      <c r="AP56" s="65">
        <f t="shared" si="58"/>
        <v>335.74147374979844</v>
      </c>
      <c r="AQ56" s="65">
        <f t="shared" si="42"/>
        <v>786.95517559234452</v>
      </c>
      <c r="AR56" s="65">
        <f t="shared" si="59"/>
        <v>227.89727580372252</v>
      </c>
      <c r="AS56" s="65">
        <f t="shared" si="60"/>
        <v>169.57500831525354</v>
      </c>
      <c r="AT56" s="65">
        <f t="shared" si="43"/>
        <v>397.47228411897606</v>
      </c>
      <c r="AU56" s="68">
        <f t="shared" si="61"/>
        <v>227.89727580372252</v>
      </c>
      <c r="AV56" s="56">
        <f t="shared" si="62"/>
        <v>169.57500831525354</v>
      </c>
      <c r="AW56" s="56">
        <f t="shared" si="63"/>
        <v>397.47228411897606</v>
      </c>
      <c r="AX56" s="56">
        <f t="shared" si="64"/>
        <v>60.877766497461934</v>
      </c>
      <c r="AY56" s="56">
        <f t="shared" si="65"/>
        <v>7195.7520000000004</v>
      </c>
      <c r="AZ56" s="58">
        <f t="shared" si="66"/>
        <v>13062.957142857143</v>
      </c>
      <c r="BA56" s="69">
        <f t="shared" si="67"/>
        <v>41593.202799333842</v>
      </c>
      <c r="BB56" s="70">
        <f t="shared" si="68"/>
        <v>118.2</v>
      </c>
      <c r="BC56" s="60">
        <f t="shared" si="69"/>
        <v>58.3939870828995</v>
      </c>
      <c r="BD56" s="32">
        <f t="shared" si="70"/>
        <v>18.339490573606099</v>
      </c>
      <c r="BE56" s="71">
        <f t="shared" si="71"/>
        <v>3.184057204235498</v>
      </c>
      <c r="BF56" s="72">
        <f t="shared" si="72"/>
        <v>169.57500831525354</v>
      </c>
      <c r="BG56" s="73">
        <f t="shared" si="73"/>
        <v>0.17300307539950366</v>
      </c>
      <c r="BH56" s="66">
        <f t="shared" si="74"/>
        <v>1.5343972856730184</v>
      </c>
      <c r="BI56" s="74">
        <f t="shared" si="75"/>
        <v>20043.765982862969</v>
      </c>
      <c r="BJ56" s="257">
        <v>81603937</v>
      </c>
      <c r="BK56" s="75">
        <f t="shared" si="76"/>
        <v>2.3106998624343334E-2</v>
      </c>
      <c r="BL56" s="75">
        <f t="shared" si="77"/>
        <v>2.8768869325508154E-2</v>
      </c>
      <c r="BM56" s="75">
        <f t="shared" si="78"/>
        <v>3.6313420823131673E-2</v>
      </c>
      <c r="BN56" s="225">
        <v>8881</v>
      </c>
      <c r="BO56" s="66">
        <f t="shared" si="79"/>
        <v>370.30578524945474</v>
      </c>
      <c r="BP56" s="58">
        <v>92</v>
      </c>
      <c r="BQ56" s="51"/>
      <c r="BR56" s="51"/>
      <c r="BS56" s="51"/>
      <c r="BT56" s="51"/>
      <c r="BU56" s="51"/>
    </row>
    <row r="57" spans="1:73" s="76" customFormat="1" x14ac:dyDescent="0.25">
      <c r="A57" s="52" t="s">
        <v>165</v>
      </c>
      <c r="B57" s="53" t="s">
        <v>58</v>
      </c>
      <c r="C57" s="54">
        <v>153754.01999999999</v>
      </c>
      <c r="D57" s="55"/>
      <c r="E57" s="54">
        <v>11310.89</v>
      </c>
      <c r="F57" s="54">
        <f t="shared" si="39"/>
        <v>165064.90999999997</v>
      </c>
      <c r="G57" s="243">
        <v>612109</v>
      </c>
      <c r="H57" s="245">
        <v>76679</v>
      </c>
      <c r="I57" s="245">
        <f t="shared" si="35"/>
        <v>535033.98</v>
      </c>
      <c r="J57" s="57">
        <f t="shared" si="45"/>
        <v>332513.16128258716</v>
      </c>
      <c r="K57" s="22">
        <f t="shared" si="36"/>
        <v>1032612.051282587</v>
      </c>
      <c r="L57" s="23">
        <f t="shared" si="37"/>
        <v>0.47948439421047273</v>
      </c>
      <c r="M57" s="23">
        <f t="shared" si="38"/>
        <v>0.51813648633622367</v>
      </c>
      <c r="N57" s="236">
        <v>338076</v>
      </c>
      <c r="O57" s="232"/>
      <c r="P57" s="328">
        <f t="shared" si="44"/>
        <v>16000</v>
      </c>
      <c r="Q57" s="58">
        <f t="shared" si="40"/>
        <v>354076</v>
      </c>
      <c r="R57" s="60">
        <v>17</v>
      </c>
      <c r="S57" s="60">
        <v>2</v>
      </c>
      <c r="T57" s="60">
        <v>0</v>
      </c>
      <c r="U57" s="60">
        <v>2</v>
      </c>
      <c r="V57" s="60">
        <f t="shared" si="46"/>
        <v>21</v>
      </c>
      <c r="W57" s="61">
        <v>6217</v>
      </c>
      <c r="X57" s="62">
        <v>1079940</v>
      </c>
      <c r="Y57" s="63"/>
      <c r="Z57" s="64">
        <f t="shared" si="47"/>
        <v>52000</v>
      </c>
      <c r="AA57" s="64">
        <f t="shared" si="48"/>
        <v>1131940</v>
      </c>
      <c r="AB57" s="63">
        <v>2486</v>
      </c>
      <c r="AC57" s="63">
        <v>2171</v>
      </c>
      <c r="AD57" s="63">
        <v>1443</v>
      </c>
      <c r="AE57" s="63">
        <v>61</v>
      </c>
      <c r="AF57" s="32">
        <f t="shared" si="49"/>
        <v>3.2105263157894739</v>
      </c>
      <c r="AG57" s="65">
        <f t="shared" si="50"/>
        <v>25477.80857142857</v>
      </c>
      <c r="AH57" s="65">
        <f t="shared" si="51"/>
        <v>23694.193870599389</v>
      </c>
      <c r="AI57" s="56">
        <f t="shared" si="41"/>
        <v>49172.002442027959</v>
      </c>
      <c r="AJ57" s="66">
        <f t="shared" si="52"/>
        <v>1.5825849217335746</v>
      </c>
      <c r="AK57" s="66">
        <f t="shared" si="53"/>
        <v>1.4717935354257241</v>
      </c>
      <c r="AL57" s="67">
        <f t="shared" si="54"/>
        <v>3.0543784571592987</v>
      </c>
      <c r="AM57" s="67">
        <f t="shared" si="55"/>
        <v>0.46074603337462</v>
      </c>
      <c r="AN57" s="67">
        <f t="shared" si="56"/>
        <v>0.91224981119369131</v>
      </c>
      <c r="AO57" s="65">
        <f t="shared" si="57"/>
        <v>370.77891891891892</v>
      </c>
      <c r="AP57" s="65">
        <f t="shared" si="58"/>
        <v>344.82194822078111</v>
      </c>
      <c r="AQ57" s="65">
        <f t="shared" si="42"/>
        <v>715.60086713970009</v>
      </c>
      <c r="AR57" s="65">
        <f t="shared" si="59"/>
        <v>215.21881737731294</v>
      </c>
      <c r="AS57" s="65">
        <f t="shared" si="60"/>
        <v>200.15208016194174</v>
      </c>
      <c r="AT57" s="65">
        <f t="shared" si="43"/>
        <v>415.37089753925466</v>
      </c>
      <c r="AU57" s="68">
        <f t="shared" si="61"/>
        <v>246.44586826347305</v>
      </c>
      <c r="AV57" s="56">
        <f t="shared" si="62"/>
        <v>229.19303145213595</v>
      </c>
      <c r="AW57" s="56">
        <f t="shared" si="63"/>
        <v>475.63889971560894</v>
      </c>
      <c r="AX57" s="56">
        <f t="shared" si="64"/>
        <v>66.397791633145602</v>
      </c>
      <c r="AY57" s="56">
        <f t="shared" si="65"/>
        <v>8687.6268421052609</v>
      </c>
      <c r="AZ57" s="58">
        <f t="shared" si="66"/>
        <v>17793.473684210527</v>
      </c>
      <c r="BA57" s="69">
        <f t="shared" si="67"/>
        <v>56838.947368421053</v>
      </c>
      <c r="BB57" s="70">
        <f t="shared" si="68"/>
        <v>130.84210526315789</v>
      </c>
      <c r="BC57" s="60">
        <f t="shared" si="69"/>
        <v>98.355191256830608</v>
      </c>
      <c r="BD57" s="32">
        <f t="shared" si="70"/>
        <v>30.790163934426229</v>
      </c>
      <c r="BE57" s="71">
        <f t="shared" si="71"/>
        <v>3.1943704965747348</v>
      </c>
      <c r="BF57" s="72">
        <f t="shared" si="72"/>
        <v>200.15208016194174</v>
      </c>
      <c r="BG57" s="73">
        <f t="shared" si="73"/>
        <v>0.15284637109469043</v>
      </c>
      <c r="BH57" s="66">
        <f t="shared" si="74"/>
        <v>1.4717935354257241</v>
      </c>
      <c r="BI57" s="74">
        <f t="shared" si="75"/>
        <v>26188.319541188797</v>
      </c>
      <c r="BJ57" s="257">
        <v>21805142</v>
      </c>
      <c r="BK57" s="75">
        <f t="shared" si="76"/>
        <v>2.4537055525710404E-2</v>
      </c>
      <c r="BL57" s="75">
        <f t="shared" si="77"/>
        <v>3.158832902807971E-2</v>
      </c>
      <c r="BM57" s="75">
        <f t="shared" si="78"/>
        <v>4.2670380146433658E-2</v>
      </c>
      <c r="BN57" s="225">
        <v>2002</v>
      </c>
      <c r="BO57" s="66">
        <f t="shared" si="79"/>
        <v>515.79023540588764</v>
      </c>
      <c r="BP57" s="58">
        <v>134</v>
      </c>
      <c r="BQ57" s="51"/>
      <c r="BR57" s="51"/>
      <c r="BS57" s="51"/>
      <c r="BT57" s="51"/>
      <c r="BU57" s="51"/>
    </row>
    <row r="58" spans="1:73" s="76" customFormat="1" x14ac:dyDescent="0.25">
      <c r="A58" s="52" t="s">
        <v>166</v>
      </c>
      <c r="B58" s="53" t="s">
        <v>88</v>
      </c>
      <c r="C58" s="54">
        <v>244646.94</v>
      </c>
      <c r="D58" s="55"/>
      <c r="E58" s="54">
        <v>19645.23</v>
      </c>
      <c r="F58" s="54">
        <f t="shared" si="39"/>
        <v>264292.17</v>
      </c>
      <c r="G58" s="243">
        <v>1045830</v>
      </c>
      <c r="H58" s="245">
        <v>0</v>
      </c>
      <c r="I58" s="245">
        <f t="shared" si="35"/>
        <v>801183.06</v>
      </c>
      <c r="J58" s="57">
        <f t="shared" si="45"/>
        <v>534879.63497552858</v>
      </c>
      <c r="K58" s="22">
        <f t="shared" si="36"/>
        <v>1600354.8649755286</v>
      </c>
      <c r="L58" s="23">
        <f t="shared" si="37"/>
        <v>0.50062837782684599</v>
      </c>
      <c r="M58" s="23">
        <f t="shared" si="38"/>
        <v>0.50062837782684599</v>
      </c>
      <c r="N58" s="236">
        <v>543828</v>
      </c>
      <c r="O58" s="232"/>
      <c r="P58" s="328">
        <f t="shared" si="44"/>
        <v>0</v>
      </c>
      <c r="Q58" s="58">
        <f t="shared" si="40"/>
        <v>543828</v>
      </c>
      <c r="R58" s="60">
        <v>29</v>
      </c>
      <c r="S58" s="60">
        <v>4</v>
      </c>
      <c r="T58" s="60">
        <v>0</v>
      </c>
      <c r="U58" s="60"/>
      <c r="V58" s="60">
        <f t="shared" si="46"/>
        <v>33</v>
      </c>
      <c r="W58" s="61">
        <v>9330</v>
      </c>
      <c r="X58" s="62">
        <v>1580490</v>
      </c>
      <c r="Y58" s="63"/>
      <c r="Z58" s="64">
        <f t="shared" si="47"/>
        <v>0</v>
      </c>
      <c r="AA58" s="64">
        <f t="shared" si="48"/>
        <v>1580490</v>
      </c>
      <c r="AB58" s="63">
        <v>4332</v>
      </c>
      <c r="AC58" s="63">
        <v>4254</v>
      </c>
      <c r="AD58" s="63">
        <v>2289</v>
      </c>
      <c r="AE58" s="63">
        <v>105</v>
      </c>
      <c r="AF58" s="32">
        <f t="shared" si="49"/>
        <v>3.1818181818181817</v>
      </c>
      <c r="AG58" s="65">
        <f t="shared" si="50"/>
        <v>24278.274545454547</v>
      </c>
      <c r="AH58" s="65">
        <f t="shared" si="51"/>
        <v>24217.327423500865</v>
      </c>
      <c r="AI58" s="56">
        <f t="shared" si="41"/>
        <v>48495.601968955409</v>
      </c>
      <c r="AJ58" s="66">
        <f t="shared" si="52"/>
        <v>1.4732287782166422</v>
      </c>
      <c r="AK58" s="66">
        <f t="shared" si="53"/>
        <v>1.4695304489204832</v>
      </c>
      <c r="AL58" s="67">
        <f t="shared" si="54"/>
        <v>2.9427592271371252</v>
      </c>
      <c r="AM58" s="67">
        <f t="shared" si="55"/>
        <v>0.5056481249331084</v>
      </c>
      <c r="AN58" s="67">
        <f t="shared" si="56"/>
        <v>1.0125688014321688</v>
      </c>
      <c r="AO58" s="65">
        <f t="shared" si="57"/>
        <v>350.01444298820451</v>
      </c>
      <c r="AP58" s="65">
        <f t="shared" si="58"/>
        <v>349.13578199018281</v>
      </c>
      <c r="AQ58" s="65">
        <f t="shared" si="42"/>
        <v>699.15022497838731</v>
      </c>
      <c r="AR58" s="65">
        <f t="shared" si="59"/>
        <v>184.94530470914128</v>
      </c>
      <c r="AS58" s="65">
        <f t="shared" si="60"/>
        <v>184.48102607930022</v>
      </c>
      <c r="AT58" s="65">
        <f t="shared" si="43"/>
        <v>369.42633078844153</v>
      </c>
      <c r="AU58" s="68">
        <f t="shared" si="61"/>
        <v>188.33640338504938</v>
      </c>
      <c r="AV58" s="56">
        <f t="shared" si="62"/>
        <v>187.86361188893477</v>
      </c>
      <c r="AW58" s="56">
        <f t="shared" si="63"/>
        <v>376.20001527398415</v>
      </c>
      <c r="AX58" s="56">
        <f t="shared" si="64"/>
        <v>61.009272853185593</v>
      </c>
      <c r="AY58" s="56">
        <f t="shared" si="65"/>
        <v>8008.8536363636358</v>
      </c>
      <c r="AZ58" s="58">
        <f t="shared" si="66"/>
        <v>16479.636363636364</v>
      </c>
      <c r="BA58" s="69">
        <f t="shared" si="67"/>
        <v>47893.63636363636</v>
      </c>
      <c r="BB58" s="70">
        <f t="shared" si="68"/>
        <v>131.27272727272728</v>
      </c>
      <c r="BC58" s="60">
        <f t="shared" si="69"/>
        <v>83.623809523809527</v>
      </c>
      <c r="BD58" s="32">
        <f t="shared" si="70"/>
        <v>28.773968253968256</v>
      </c>
      <c r="BE58" s="71">
        <f t="shared" si="71"/>
        <v>2.9062313819810677</v>
      </c>
      <c r="BF58" s="72">
        <f t="shared" si="72"/>
        <v>184.48102607930022</v>
      </c>
      <c r="BG58" s="73">
        <f t="shared" si="73"/>
        <v>0.16722166543287206</v>
      </c>
      <c r="BH58" s="66">
        <f t="shared" si="74"/>
        <v>1.4695304489204832</v>
      </c>
      <c r="BI58" s="74">
        <f t="shared" si="75"/>
        <v>24217.327423500865</v>
      </c>
      <c r="BJ58" s="257">
        <v>30869030</v>
      </c>
      <c r="BK58" s="75">
        <f t="shared" si="76"/>
        <v>2.595426743243957E-2</v>
      </c>
      <c r="BL58" s="75">
        <f t="shared" si="77"/>
        <v>3.3879587405240788E-2</v>
      </c>
      <c r="BM58" s="75">
        <f t="shared" si="78"/>
        <v>5.0334803957499681E-2</v>
      </c>
      <c r="BN58" s="225">
        <v>3507</v>
      </c>
      <c r="BO58" s="66">
        <f t="shared" si="79"/>
        <v>456.33158396792942</v>
      </c>
      <c r="BP58" s="58">
        <v>109</v>
      </c>
      <c r="BQ58" s="51"/>
      <c r="BR58" s="51"/>
      <c r="BS58" s="51"/>
      <c r="BT58" s="51"/>
      <c r="BU58" s="51"/>
    </row>
    <row r="59" spans="1:73" s="76" customFormat="1" x14ac:dyDescent="0.25">
      <c r="A59" s="52" t="s">
        <v>167</v>
      </c>
      <c r="B59" s="53" t="s">
        <v>59</v>
      </c>
      <c r="C59" s="54">
        <v>680844.13</v>
      </c>
      <c r="D59" s="55"/>
      <c r="E59" s="54">
        <v>57745.07</v>
      </c>
      <c r="F59" s="54">
        <f t="shared" si="39"/>
        <v>738589.2</v>
      </c>
      <c r="G59" s="243">
        <v>3860442</v>
      </c>
      <c r="H59" s="245">
        <v>104444</v>
      </c>
      <c r="I59" s="245">
        <f t="shared" si="35"/>
        <v>3284041.87</v>
      </c>
      <c r="J59" s="57">
        <f t="shared" si="45"/>
        <v>1272367.6958608835</v>
      </c>
      <c r="K59" s="22">
        <f t="shared" si="36"/>
        <v>5294998.7658608835</v>
      </c>
      <c r="L59" s="23">
        <f t="shared" si="37"/>
        <v>0.61257380249847826</v>
      </c>
      <c r="M59" s="23">
        <f t="shared" si="38"/>
        <v>0.62021579517140202</v>
      </c>
      <c r="N59" s="236">
        <v>1293654</v>
      </c>
      <c r="O59" s="232"/>
      <c r="P59" s="328">
        <f t="shared" si="44"/>
        <v>24000</v>
      </c>
      <c r="Q59" s="58">
        <f t="shared" si="40"/>
        <v>1317654</v>
      </c>
      <c r="R59" s="60">
        <v>77</v>
      </c>
      <c r="S59" s="60">
        <v>20</v>
      </c>
      <c r="T59" s="60">
        <v>1</v>
      </c>
      <c r="U59" s="60">
        <v>3</v>
      </c>
      <c r="V59" s="60">
        <f t="shared" si="46"/>
        <v>101</v>
      </c>
      <c r="W59" s="61">
        <v>31433</v>
      </c>
      <c r="X59" s="62">
        <v>4288871.5000076294</v>
      </c>
      <c r="Y59" s="63"/>
      <c r="Z59" s="64">
        <f t="shared" si="47"/>
        <v>78000</v>
      </c>
      <c r="AA59" s="64">
        <f t="shared" si="48"/>
        <v>4366871.5000076294</v>
      </c>
      <c r="AB59" s="63">
        <v>19204</v>
      </c>
      <c r="AC59" s="63">
        <v>17859</v>
      </c>
      <c r="AD59" s="63">
        <v>10106</v>
      </c>
      <c r="AE59" s="63">
        <v>501</v>
      </c>
      <c r="AF59" s="32">
        <f t="shared" si="49"/>
        <v>5.1122448979591839</v>
      </c>
      <c r="AG59" s="65">
        <f t="shared" si="50"/>
        <v>32515.266039603961</v>
      </c>
      <c r="AH59" s="65">
        <f t="shared" si="51"/>
        <v>19910.46431545429</v>
      </c>
      <c r="AI59" s="56">
        <f t="shared" si="41"/>
        <v>52425.730355058251</v>
      </c>
      <c r="AJ59" s="66">
        <f t="shared" si="52"/>
        <v>2.5385782210699306</v>
      </c>
      <c r="AK59" s="66">
        <f t="shared" si="53"/>
        <v>1.5544781648422865</v>
      </c>
      <c r="AL59" s="67">
        <f t="shared" si="54"/>
        <v>4.0930563859122175</v>
      </c>
      <c r="AM59" s="67">
        <f t="shared" si="55"/>
        <v>0.46887786119432728</v>
      </c>
      <c r="AN59" s="67">
        <f t="shared" si="56"/>
        <v>1.2125382589919655</v>
      </c>
      <c r="AO59" s="65">
        <f t="shared" si="57"/>
        <v>324.9596150801504</v>
      </c>
      <c r="AP59" s="65">
        <f t="shared" si="58"/>
        <v>198.98643339213174</v>
      </c>
      <c r="AQ59" s="65">
        <f t="shared" si="42"/>
        <v>523.9460484722822</v>
      </c>
      <c r="AR59" s="65">
        <f t="shared" si="59"/>
        <v>171.00822068319101</v>
      </c>
      <c r="AS59" s="65">
        <f t="shared" si="60"/>
        <v>104.7155225922143</v>
      </c>
      <c r="AT59" s="65">
        <f t="shared" si="43"/>
        <v>275.7237432754053</v>
      </c>
      <c r="AU59" s="68">
        <f t="shared" si="61"/>
        <v>183.88722044907331</v>
      </c>
      <c r="AV59" s="56">
        <f t="shared" si="62"/>
        <v>112.60187557314987</v>
      </c>
      <c r="AW59" s="56">
        <f t="shared" si="63"/>
        <v>296.48909602222318</v>
      </c>
      <c r="AX59" s="56">
        <f t="shared" si="64"/>
        <v>38.460174963549257</v>
      </c>
      <c r="AY59" s="56">
        <f t="shared" si="65"/>
        <v>7614.3216494845356</v>
      </c>
      <c r="AZ59" s="58">
        <f t="shared" si="66"/>
        <v>13200.551020408164</v>
      </c>
      <c r="BA59" s="69">
        <f t="shared" si="67"/>
        <v>43763.994898037032</v>
      </c>
      <c r="BB59" s="70">
        <f t="shared" si="68"/>
        <v>195.9591836734694</v>
      </c>
      <c r="BC59" s="60">
        <f t="shared" si="69"/>
        <v>47.559009758345859</v>
      </c>
      <c r="BD59" s="32">
        <f t="shared" si="70"/>
        <v>14.345242847638056</v>
      </c>
      <c r="BE59" s="71">
        <f t="shared" si="71"/>
        <v>3.3153157644993403</v>
      </c>
      <c r="BF59" s="72">
        <f t="shared" si="72"/>
        <v>104.7155225922143</v>
      </c>
      <c r="BG59" s="73">
        <f t="shared" si="73"/>
        <v>0.17221061530957177</v>
      </c>
      <c r="BH59" s="66">
        <f t="shared" si="74"/>
        <v>1.5544781648422865</v>
      </c>
      <c r="BI59" s="74">
        <f t="shared" si="75"/>
        <v>20731.514390318385</v>
      </c>
      <c r="BJ59" s="257">
        <v>171562763</v>
      </c>
      <c r="BK59" s="75">
        <f t="shared" si="76"/>
        <v>1.9141926911027892E-2</v>
      </c>
      <c r="BL59" s="75">
        <f t="shared" si="77"/>
        <v>2.3110411202692045E-2</v>
      </c>
      <c r="BM59" s="75">
        <f t="shared" si="78"/>
        <v>2.9697722188743687E-2</v>
      </c>
      <c r="BN59" s="225">
        <v>16562</v>
      </c>
      <c r="BO59" s="66">
        <f t="shared" si="79"/>
        <v>319.70769024640043</v>
      </c>
      <c r="BP59" s="58">
        <v>196</v>
      </c>
      <c r="BQ59" s="51"/>
      <c r="BR59" s="51"/>
      <c r="BS59" s="51"/>
      <c r="BT59" s="51"/>
      <c r="BU59" s="51"/>
    </row>
    <row r="60" spans="1:73" s="76" customFormat="1" x14ac:dyDescent="0.25">
      <c r="A60" s="52" t="s">
        <v>168</v>
      </c>
      <c r="B60" s="53" t="s">
        <v>60</v>
      </c>
      <c r="C60" s="54">
        <v>89567.09</v>
      </c>
      <c r="D60" s="55"/>
      <c r="E60" s="54">
        <v>7739.03</v>
      </c>
      <c r="F60" s="54">
        <f>SUM(C60:E60)</f>
        <v>97306.12</v>
      </c>
      <c r="G60" s="243">
        <v>264175</v>
      </c>
      <c r="H60" s="245">
        <v>16931</v>
      </c>
      <c r="I60" s="245">
        <f t="shared" si="35"/>
        <v>191538.91</v>
      </c>
      <c r="J60" s="57">
        <f t="shared" si="45"/>
        <v>201115.40369343999</v>
      </c>
      <c r="K60" s="22">
        <f t="shared" si="36"/>
        <v>489960.43369344005</v>
      </c>
      <c r="L60" s="23">
        <f t="shared" si="37"/>
        <v>0.36912694551933428</v>
      </c>
      <c r="M60" s="23">
        <f t="shared" si="38"/>
        <v>0.39092730112130369</v>
      </c>
      <c r="N60" s="236">
        <v>204480</v>
      </c>
      <c r="O60" s="232"/>
      <c r="P60" s="328">
        <f t="shared" si="44"/>
        <v>0</v>
      </c>
      <c r="Q60" s="58">
        <f t="shared" si="40"/>
        <v>204480</v>
      </c>
      <c r="R60" s="60">
        <v>11</v>
      </c>
      <c r="S60" s="60">
        <v>2</v>
      </c>
      <c r="T60" s="60">
        <v>0</v>
      </c>
      <c r="U60" s="60"/>
      <c r="V60" s="60">
        <f t="shared" si="46"/>
        <v>13</v>
      </c>
      <c r="W60" s="61">
        <v>3280</v>
      </c>
      <c r="X60" s="62">
        <v>550800</v>
      </c>
      <c r="Y60" s="63"/>
      <c r="Z60" s="64">
        <f t="shared" si="47"/>
        <v>0</v>
      </c>
      <c r="AA60" s="64">
        <f t="shared" si="48"/>
        <v>550800</v>
      </c>
      <c r="AB60" s="63">
        <v>1258</v>
      </c>
      <c r="AC60" s="63">
        <v>1188</v>
      </c>
      <c r="AD60" s="63">
        <v>631</v>
      </c>
      <c r="AE60" s="63">
        <v>26</v>
      </c>
      <c r="AF60" s="32">
        <f t="shared" si="49"/>
        <v>2</v>
      </c>
      <c r="AG60" s="65">
        <f t="shared" si="50"/>
        <v>14733.762307692308</v>
      </c>
      <c r="AH60" s="65">
        <f t="shared" si="51"/>
        <v>22955.501822572311</v>
      </c>
      <c r="AI60" s="56">
        <f>SUM(AG60:AH60)</f>
        <v>37689.264130264623</v>
      </c>
      <c r="AJ60" s="66">
        <f t="shared" si="52"/>
        <v>0.93671219679186235</v>
      </c>
      <c r="AK60" s="66">
        <f t="shared" si="53"/>
        <v>1.4594166847292644</v>
      </c>
      <c r="AL60" s="67">
        <f t="shared" si="54"/>
        <v>2.3961288815211268</v>
      </c>
      <c r="AM60" s="67">
        <f t="shared" si="55"/>
        <v>0.54179652086681196</v>
      </c>
      <c r="AN60" s="67">
        <f t="shared" si="56"/>
        <v>0.88954327104836606</v>
      </c>
      <c r="AO60" s="65">
        <f t="shared" si="57"/>
        <v>303.54819334389856</v>
      </c>
      <c r="AP60" s="65">
        <f t="shared" si="58"/>
        <v>472.93426892779718</v>
      </c>
      <c r="AQ60" s="65">
        <f>SUM(AO60:AP60)</f>
        <v>776.48246227169579</v>
      </c>
      <c r="AR60" s="65">
        <f t="shared" si="59"/>
        <v>152.2566852146264</v>
      </c>
      <c r="AS60" s="65">
        <f t="shared" si="60"/>
        <v>237.21901724438794</v>
      </c>
      <c r="AT60" s="65">
        <f>SUM(AR60:AS60)</f>
        <v>389.47570245901431</v>
      </c>
      <c r="AU60" s="68">
        <f t="shared" si="61"/>
        <v>161.22803872053873</v>
      </c>
      <c r="AV60" s="56">
        <f t="shared" si="62"/>
        <v>251.1965687655219</v>
      </c>
      <c r="AW60" s="56">
        <f t="shared" si="63"/>
        <v>412.42460748606067</v>
      </c>
      <c r="AX60" s="56">
        <f t="shared" si="64"/>
        <v>77.349856915739267</v>
      </c>
      <c r="AY60" s="56">
        <f t="shared" si="65"/>
        <v>7485.0861538461531</v>
      </c>
      <c r="AZ60" s="58">
        <f t="shared" si="66"/>
        <v>15729.23076923077</v>
      </c>
      <c r="BA60" s="69">
        <f t="shared" si="67"/>
        <v>42369.230769230766</v>
      </c>
      <c r="BB60" s="70">
        <f t="shared" si="68"/>
        <v>96.769230769230774</v>
      </c>
      <c r="BC60" s="60">
        <f t="shared" si="69"/>
        <v>117.69230769230769</v>
      </c>
      <c r="BD60" s="32">
        <f t="shared" si="70"/>
        <v>43.692307692307693</v>
      </c>
      <c r="BE60" s="71">
        <f t="shared" si="71"/>
        <v>2.693661971830986</v>
      </c>
      <c r="BF60" s="72">
        <f t="shared" si="72"/>
        <v>237.21901724438794</v>
      </c>
      <c r="BG60" s="73">
        <f t="shared" si="73"/>
        <v>0.17666325344952796</v>
      </c>
      <c r="BH60" s="66">
        <f t="shared" si="74"/>
        <v>1.4594166847292644</v>
      </c>
      <c r="BI60" s="74">
        <f t="shared" si="75"/>
        <v>22955.501822572311</v>
      </c>
      <c r="BJ60" s="257">
        <v>11066972</v>
      </c>
      <c r="BK60" s="75">
        <f t="shared" si="76"/>
        <v>1.7307255317895447E-2</v>
      </c>
      <c r="BL60" s="75">
        <f t="shared" si="77"/>
        <v>2.540044377088873E-2</v>
      </c>
      <c r="BM60" s="75">
        <f t="shared" si="78"/>
        <v>4.1292757770136544E-2</v>
      </c>
      <c r="BN60" s="225">
        <v>864</v>
      </c>
      <c r="BO60" s="66">
        <f t="shared" si="79"/>
        <v>567.08383529333344</v>
      </c>
      <c r="BP60" s="58">
        <v>360</v>
      </c>
      <c r="BQ60" s="51"/>
      <c r="BR60" s="51"/>
      <c r="BS60" s="51"/>
      <c r="BT60" s="51"/>
      <c r="BU60" s="51"/>
    </row>
    <row r="61" spans="1:73" s="76" customFormat="1" x14ac:dyDescent="0.25">
      <c r="A61" s="52" t="s">
        <v>169</v>
      </c>
      <c r="B61" s="53" t="s">
        <v>61</v>
      </c>
      <c r="C61" s="54">
        <v>159709.73000000001</v>
      </c>
      <c r="D61" s="55"/>
      <c r="E61" s="54">
        <v>14287.44</v>
      </c>
      <c r="F61" s="54">
        <f>SUM(C61:E61)</f>
        <v>173997.17</v>
      </c>
      <c r="G61" s="243">
        <v>515523</v>
      </c>
      <c r="H61" s="245">
        <v>70489</v>
      </c>
      <c r="I61" s="245">
        <f t="shared" si="35"/>
        <v>426302.27</v>
      </c>
      <c r="J61" s="57">
        <f t="shared" si="45"/>
        <v>356307.09636744484</v>
      </c>
      <c r="K61" s="22">
        <f t="shared" si="36"/>
        <v>956606.5363674449</v>
      </c>
      <c r="L61" s="23">
        <f t="shared" si="37"/>
        <v>0.40154184450363423</v>
      </c>
      <c r="M61" s="23">
        <f t="shared" si="38"/>
        <v>0.44564013917238365</v>
      </c>
      <c r="N61" s="236">
        <v>362268</v>
      </c>
      <c r="O61" s="232"/>
      <c r="P61" s="328">
        <f t="shared" si="44"/>
        <v>0</v>
      </c>
      <c r="Q61" s="58">
        <f t="shared" si="40"/>
        <v>362268</v>
      </c>
      <c r="R61" s="60">
        <v>19</v>
      </c>
      <c r="S61" s="60">
        <v>5</v>
      </c>
      <c r="T61" s="60">
        <v>0</v>
      </c>
      <c r="U61" s="60"/>
      <c r="V61" s="60">
        <f t="shared" si="46"/>
        <v>24</v>
      </c>
      <c r="W61" s="61">
        <v>6110</v>
      </c>
      <c r="X61" s="62">
        <v>1033380</v>
      </c>
      <c r="Y61" s="63"/>
      <c r="Z61" s="64">
        <f t="shared" si="47"/>
        <v>0</v>
      </c>
      <c r="AA61" s="64">
        <f t="shared" si="48"/>
        <v>1033380</v>
      </c>
      <c r="AB61" s="63">
        <v>3336</v>
      </c>
      <c r="AC61" s="63">
        <v>3336</v>
      </c>
      <c r="AD61" s="63">
        <v>1663</v>
      </c>
      <c r="AE61" s="63">
        <v>86</v>
      </c>
      <c r="AF61" s="32">
        <f t="shared" si="49"/>
        <v>3.5833333333333335</v>
      </c>
      <c r="AG61" s="65">
        <f t="shared" si="50"/>
        <v>17762.594583333335</v>
      </c>
      <c r="AH61" s="65">
        <f t="shared" si="51"/>
        <v>22096.011098643536</v>
      </c>
      <c r="AI61" s="56">
        <f>SUM(AG61:AH61)</f>
        <v>39858.605681976871</v>
      </c>
      <c r="AJ61" s="66">
        <f t="shared" si="52"/>
        <v>1.176759388077335</v>
      </c>
      <c r="AK61" s="66">
        <f t="shared" si="53"/>
        <v>1.4638451819300764</v>
      </c>
      <c r="AL61" s="67">
        <f t="shared" si="54"/>
        <v>2.6406045700074112</v>
      </c>
      <c r="AM61" s="67">
        <f t="shared" si="55"/>
        <v>0.51317450150713662</v>
      </c>
      <c r="AN61" s="67">
        <f t="shared" si="56"/>
        <v>0.9257064549027898</v>
      </c>
      <c r="AO61" s="65">
        <f t="shared" si="57"/>
        <v>256.34532170775708</v>
      </c>
      <c r="AP61" s="65">
        <f t="shared" si="58"/>
        <v>318.88410485113945</v>
      </c>
      <c r="AQ61" s="65">
        <f>SUM(AO61:AP61)</f>
        <v>575.22942655889653</v>
      </c>
      <c r="AR61" s="65">
        <f t="shared" si="59"/>
        <v>127.78845023980816</v>
      </c>
      <c r="AS61" s="65">
        <f t="shared" si="60"/>
        <v>158.96410862333479</v>
      </c>
      <c r="AT61" s="65">
        <f>SUM(AR61:AS61)</f>
        <v>286.75255886314295</v>
      </c>
      <c r="AU61" s="68">
        <f t="shared" si="61"/>
        <v>127.78845023980816</v>
      </c>
      <c r="AV61" s="56">
        <f t="shared" si="62"/>
        <v>158.96410862333479</v>
      </c>
      <c r="AW61" s="56">
        <f t="shared" si="63"/>
        <v>286.75255886314295</v>
      </c>
      <c r="AX61" s="56">
        <f t="shared" si="64"/>
        <v>52.15742505995204</v>
      </c>
      <c r="AY61" s="56">
        <f t="shared" si="65"/>
        <v>7249.8820833333339</v>
      </c>
      <c r="AZ61" s="58">
        <f t="shared" si="66"/>
        <v>15094.5</v>
      </c>
      <c r="BA61" s="69">
        <f t="shared" si="67"/>
        <v>43057.5</v>
      </c>
      <c r="BB61" s="70">
        <f t="shared" si="68"/>
        <v>139</v>
      </c>
      <c r="BC61" s="60">
        <f t="shared" si="69"/>
        <v>66.755813953488371</v>
      </c>
      <c r="BD61" s="32">
        <f t="shared" si="70"/>
        <v>23.402325581395349</v>
      </c>
      <c r="BE61" s="71">
        <f t="shared" si="71"/>
        <v>2.8525290668786645</v>
      </c>
      <c r="BF61" s="72">
        <f t="shared" si="72"/>
        <v>158.96410862333479</v>
      </c>
      <c r="BG61" s="73">
        <f t="shared" si="73"/>
        <v>0.1683767539530473</v>
      </c>
      <c r="BH61" s="66">
        <f t="shared" si="74"/>
        <v>1.4638451819300764</v>
      </c>
      <c r="BI61" s="74">
        <f t="shared" si="75"/>
        <v>22096.011098643536</v>
      </c>
      <c r="BJ61" s="257">
        <v>25870281</v>
      </c>
      <c r="BK61" s="75">
        <f t="shared" si="76"/>
        <v>1.6478455336453441E-2</v>
      </c>
      <c r="BL61" s="75">
        <f t="shared" si="77"/>
        <v>2.2651937951505049E-2</v>
      </c>
      <c r="BM61" s="75">
        <f t="shared" si="78"/>
        <v>3.3242223241695672E-2</v>
      </c>
      <c r="BN61" s="225">
        <v>2789</v>
      </c>
      <c r="BO61" s="66">
        <f t="shared" si="79"/>
        <v>342.99266273483147</v>
      </c>
      <c r="BP61" s="58">
        <v>175</v>
      </c>
      <c r="BQ61" s="51"/>
      <c r="BR61" s="51"/>
      <c r="BS61" s="51"/>
      <c r="BT61" s="51"/>
      <c r="BU61" s="51"/>
    </row>
    <row r="62" spans="1:73" s="76" customFormat="1" x14ac:dyDescent="0.25">
      <c r="A62" s="52" t="s">
        <v>170</v>
      </c>
      <c r="B62" s="53" t="s">
        <v>62</v>
      </c>
      <c r="C62" s="54">
        <v>82117.19</v>
      </c>
      <c r="D62" s="55"/>
      <c r="E62" s="54">
        <v>8334.34</v>
      </c>
      <c r="F62" s="54">
        <f>SUM(C62:E62)</f>
        <v>90451.53</v>
      </c>
      <c r="G62" s="243">
        <v>330729</v>
      </c>
      <c r="H62" s="245">
        <v>50198</v>
      </c>
      <c r="I62" s="245">
        <f t="shared" si="35"/>
        <v>298809.81</v>
      </c>
      <c r="J62" s="57">
        <f t="shared" si="45"/>
        <v>170381.57087549882</v>
      </c>
      <c r="K62" s="22">
        <f t="shared" si="36"/>
        <v>559642.91087549878</v>
      </c>
      <c r="L62" s="23">
        <f t="shared" si="37"/>
        <v>0.48800528711289304</v>
      </c>
      <c r="M62" s="23">
        <f t="shared" si="38"/>
        <v>0.53392941140368499</v>
      </c>
      <c r="N62" s="236">
        <v>173232</v>
      </c>
      <c r="O62" s="232"/>
      <c r="P62" s="328">
        <f t="shared" si="44"/>
        <v>0</v>
      </c>
      <c r="Q62" s="58">
        <f t="shared" si="40"/>
        <v>173232</v>
      </c>
      <c r="R62" s="60">
        <v>12</v>
      </c>
      <c r="S62" s="60">
        <v>2</v>
      </c>
      <c r="T62" s="60">
        <v>0</v>
      </c>
      <c r="U62" s="60"/>
      <c r="V62" s="60">
        <f t="shared" si="46"/>
        <v>14</v>
      </c>
      <c r="W62" s="61">
        <v>3346</v>
      </c>
      <c r="X62" s="62">
        <v>499500</v>
      </c>
      <c r="Y62" s="63"/>
      <c r="Z62" s="64">
        <f t="shared" si="47"/>
        <v>0</v>
      </c>
      <c r="AA62" s="64">
        <f t="shared" si="48"/>
        <v>499500</v>
      </c>
      <c r="AB62" s="63">
        <v>2087</v>
      </c>
      <c r="AC62" s="63">
        <v>1694</v>
      </c>
      <c r="AD62" s="63">
        <v>1038</v>
      </c>
      <c r="AE62" s="63">
        <v>44</v>
      </c>
      <c r="AF62" s="32">
        <f t="shared" si="49"/>
        <v>3.1428571428571428</v>
      </c>
      <c r="AG62" s="65">
        <f t="shared" si="50"/>
        <v>21343.557857142856</v>
      </c>
      <c r="AH62" s="65">
        <f t="shared" si="51"/>
        <v>18630.935776821345</v>
      </c>
      <c r="AI62" s="56">
        <f>SUM(AG62:AH62)</f>
        <v>39974.493633964201</v>
      </c>
      <c r="AJ62" s="66">
        <f t="shared" si="52"/>
        <v>1.7249111596009974</v>
      </c>
      <c r="AK62" s="66">
        <f t="shared" si="53"/>
        <v>1.5056865987548422</v>
      </c>
      <c r="AL62" s="67">
        <f t="shared" si="54"/>
        <v>3.2305977583558394</v>
      </c>
      <c r="AM62" s="67">
        <f t="shared" si="55"/>
        <v>0.52218839014113871</v>
      </c>
      <c r="AN62" s="67">
        <f t="shared" si="56"/>
        <v>1.1204062279789766</v>
      </c>
      <c r="AO62" s="65">
        <f t="shared" si="57"/>
        <v>287.8707225433526</v>
      </c>
      <c r="AP62" s="65">
        <f t="shared" si="58"/>
        <v>251.28429756791795</v>
      </c>
      <c r="AQ62" s="65">
        <f>SUM(AO62:AP62)</f>
        <v>539.15502011127057</v>
      </c>
      <c r="AR62" s="65">
        <f t="shared" si="59"/>
        <v>143.17671777671299</v>
      </c>
      <c r="AS62" s="65">
        <f t="shared" si="60"/>
        <v>124.97992375443162</v>
      </c>
      <c r="AT62" s="65">
        <f>SUM(AR62:AS62)</f>
        <v>268.1566415311446</v>
      </c>
      <c r="AU62" s="68">
        <f t="shared" si="61"/>
        <v>176.39304014167649</v>
      </c>
      <c r="AV62" s="56">
        <f t="shared" si="62"/>
        <v>153.97467584149871</v>
      </c>
      <c r="AW62" s="56">
        <f t="shared" si="63"/>
        <v>330.36771598317517</v>
      </c>
      <c r="AX62" s="56">
        <f t="shared" si="64"/>
        <v>43.340455198850023</v>
      </c>
      <c r="AY62" s="56">
        <f t="shared" si="65"/>
        <v>6460.8235714285711</v>
      </c>
      <c r="AZ62" s="58">
        <f t="shared" si="66"/>
        <v>12373.714285714286</v>
      </c>
      <c r="BA62" s="69">
        <f t="shared" si="67"/>
        <v>35678.571428571428</v>
      </c>
      <c r="BB62" s="70">
        <f t="shared" si="68"/>
        <v>149.07142857142858</v>
      </c>
      <c r="BC62" s="60">
        <f t="shared" si="69"/>
        <v>63.06818181818182</v>
      </c>
      <c r="BD62" s="32">
        <f t="shared" si="70"/>
        <v>21.872727272727271</v>
      </c>
      <c r="BE62" s="71">
        <f t="shared" si="71"/>
        <v>2.8834164588528677</v>
      </c>
      <c r="BF62" s="72">
        <f t="shared" si="72"/>
        <v>124.97992375443162</v>
      </c>
      <c r="BG62" s="73">
        <f t="shared" si="73"/>
        <v>0.18108414414414414</v>
      </c>
      <c r="BH62" s="66">
        <f t="shared" si="74"/>
        <v>1.5056865987548422</v>
      </c>
      <c r="BI62" s="74">
        <f t="shared" si="75"/>
        <v>18630.935776821345</v>
      </c>
      <c r="BJ62" s="257">
        <v>18393998</v>
      </c>
      <c r="BK62" s="75">
        <f t="shared" si="76"/>
        <v>1.6244962623133914E-2</v>
      </c>
      <c r="BL62" s="75">
        <f t="shared" si="77"/>
        <v>2.0709309634588412E-2</v>
      </c>
      <c r="BM62" s="75">
        <f t="shared" si="78"/>
        <v>2.6993122445183142E-2</v>
      </c>
      <c r="BN62" s="225">
        <v>1860</v>
      </c>
      <c r="BO62" s="66">
        <f t="shared" si="79"/>
        <v>300.88328541693483</v>
      </c>
      <c r="BP62" s="58">
        <v>82</v>
      </c>
      <c r="BQ62" s="51"/>
      <c r="BR62" s="51"/>
      <c r="BS62" s="51"/>
      <c r="BT62" s="51"/>
      <c r="BU62" s="51"/>
    </row>
    <row r="63" spans="1:73" s="76" customFormat="1" x14ac:dyDescent="0.25">
      <c r="A63" s="52" t="s">
        <v>196</v>
      </c>
      <c r="B63" s="53" t="s">
        <v>63</v>
      </c>
      <c r="C63" s="54">
        <v>108522.23</v>
      </c>
      <c r="D63" s="55"/>
      <c r="E63" s="54">
        <v>10120.27</v>
      </c>
      <c r="F63" s="54">
        <f>SUM(C63:E63)</f>
        <v>118642.5</v>
      </c>
      <c r="G63" s="243">
        <v>253172</v>
      </c>
      <c r="H63" s="245">
        <v>0</v>
      </c>
      <c r="I63" s="245">
        <f t="shared" si="35"/>
        <v>144649.77000000002</v>
      </c>
      <c r="J63" s="57">
        <f t="shared" si="45"/>
        <v>269044.96390221897</v>
      </c>
      <c r="K63" s="22">
        <f t="shared" si="36"/>
        <v>532337.23390221898</v>
      </c>
      <c r="L63" s="23">
        <f t="shared" si="37"/>
        <v>0.27172581737269508</v>
      </c>
      <c r="M63" s="23">
        <f t="shared" si="38"/>
        <v>0.27172581737269508</v>
      </c>
      <c r="N63" s="236">
        <v>273546</v>
      </c>
      <c r="O63" s="232"/>
      <c r="P63" s="328">
        <f t="shared" si="44"/>
        <v>0</v>
      </c>
      <c r="Q63" s="58">
        <f t="shared" si="40"/>
        <v>273546</v>
      </c>
      <c r="R63" s="60">
        <v>14</v>
      </c>
      <c r="S63" s="60">
        <v>2</v>
      </c>
      <c r="T63" s="60">
        <v>0</v>
      </c>
      <c r="U63" s="60"/>
      <c r="V63" s="60">
        <f t="shared" si="46"/>
        <v>16</v>
      </c>
      <c r="W63" s="61">
        <v>4393</v>
      </c>
      <c r="X63" s="62">
        <v>663246.00219726562</v>
      </c>
      <c r="Y63" s="63"/>
      <c r="Z63" s="64">
        <f t="shared" si="47"/>
        <v>0</v>
      </c>
      <c r="AA63" s="64">
        <f t="shared" si="48"/>
        <v>663246.00219726562</v>
      </c>
      <c r="AB63" s="63">
        <v>1430</v>
      </c>
      <c r="AC63" s="63">
        <v>1405</v>
      </c>
      <c r="AD63" s="63">
        <v>677</v>
      </c>
      <c r="AE63" s="63">
        <v>44</v>
      </c>
      <c r="AF63" s="32">
        <f t="shared" si="49"/>
        <v>2.75</v>
      </c>
      <c r="AG63" s="65">
        <f t="shared" si="50"/>
        <v>9040.6106250000012</v>
      </c>
      <c r="AH63" s="65">
        <f t="shared" si="51"/>
        <v>24230.466493888685</v>
      </c>
      <c r="AI63" s="56">
        <f>SUM(AG63:AH63)</f>
        <v>33271.077118888687</v>
      </c>
      <c r="AJ63" s="66">
        <f t="shared" si="52"/>
        <v>0.52879504726810123</v>
      </c>
      <c r="AK63" s="66">
        <f t="shared" si="53"/>
        <v>1.4172660682379525</v>
      </c>
      <c r="AL63" s="67">
        <f t="shared" si="54"/>
        <v>1.9460611155060539</v>
      </c>
      <c r="AM63" s="67">
        <f t="shared" si="55"/>
        <v>0.58453041950927764</v>
      </c>
      <c r="AN63" s="67">
        <f t="shared" si="56"/>
        <v>0.80262411252934895</v>
      </c>
      <c r="AO63" s="65">
        <f t="shared" si="57"/>
        <v>213.66288035450521</v>
      </c>
      <c r="AP63" s="65">
        <f t="shared" si="58"/>
        <v>572.65504269160851</v>
      </c>
      <c r="AQ63" s="65">
        <f>SUM(AO63:AP63)</f>
        <v>786.31792304611372</v>
      </c>
      <c r="AR63" s="65">
        <f t="shared" si="59"/>
        <v>101.15368531468533</v>
      </c>
      <c r="AS63" s="65">
        <f t="shared" si="60"/>
        <v>271.11011461693636</v>
      </c>
      <c r="AT63" s="65">
        <f>SUM(AR63:AS63)</f>
        <v>372.26379993162169</v>
      </c>
      <c r="AU63" s="68">
        <f t="shared" si="61"/>
        <v>102.95357295373667</v>
      </c>
      <c r="AV63" s="56">
        <f t="shared" si="62"/>
        <v>275.93413800869678</v>
      </c>
      <c r="AW63" s="56">
        <f t="shared" si="63"/>
        <v>378.88771096243346</v>
      </c>
      <c r="AX63" s="56">
        <f t="shared" si="64"/>
        <v>82.966783216783213</v>
      </c>
      <c r="AY63" s="56">
        <f t="shared" si="65"/>
        <v>7415.15625</v>
      </c>
      <c r="AZ63" s="58">
        <f t="shared" si="66"/>
        <v>17096.625</v>
      </c>
      <c r="BA63" s="69">
        <f t="shared" si="67"/>
        <v>41452.875137329102</v>
      </c>
      <c r="BB63" s="70">
        <f t="shared" si="68"/>
        <v>89.375</v>
      </c>
      <c r="BC63" s="60">
        <f t="shared" si="69"/>
        <v>83.743182095614344</v>
      </c>
      <c r="BD63" s="32">
        <f t="shared" si="70"/>
        <v>34.538636363636364</v>
      </c>
      <c r="BE63" s="71">
        <f t="shared" si="71"/>
        <v>2.4246232889432329</v>
      </c>
      <c r="BF63" s="72">
        <f t="shared" si="72"/>
        <v>271.11011461693636</v>
      </c>
      <c r="BG63" s="73">
        <f t="shared" si="73"/>
        <v>0.17888159085309166</v>
      </c>
      <c r="BH63" s="66">
        <f t="shared" si="74"/>
        <v>1.4172660682379525</v>
      </c>
      <c r="BI63" s="74">
        <f t="shared" si="75"/>
        <v>24230.466493888685</v>
      </c>
      <c r="BJ63" s="257">
        <v>9383812</v>
      </c>
      <c r="BK63" s="75">
        <f t="shared" si="76"/>
        <v>1.5414819691613603E-2</v>
      </c>
      <c r="BL63" s="75">
        <f t="shared" si="77"/>
        <v>2.6979653897584478E-2</v>
      </c>
      <c r="BM63" s="75">
        <f t="shared" si="78"/>
        <v>5.4099730872952875E-2</v>
      </c>
      <c r="BN63" s="225">
        <v>675</v>
      </c>
      <c r="BO63" s="66">
        <f t="shared" si="79"/>
        <v>788.64775392921331</v>
      </c>
      <c r="BP63" s="58">
        <v>226</v>
      </c>
      <c r="BQ63" s="51"/>
      <c r="BR63" s="51"/>
      <c r="BS63" s="51"/>
      <c r="BT63" s="51"/>
      <c r="BU63" s="51"/>
    </row>
    <row r="64" spans="1:73" s="76" customFormat="1" x14ac:dyDescent="0.25">
      <c r="A64" s="52" t="s">
        <v>171</v>
      </c>
      <c r="B64" s="53" t="s">
        <v>64</v>
      </c>
      <c r="C64" s="54">
        <v>348356.2</v>
      </c>
      <c r="D64" s="55"/>
      <c r="E64" s="54">
        <v>33337.360000000001</v>
      </c>
      <c r="F64" s="54">
        <f>SUM(C64:E64)</f>
        <v>381693.56</v>
      </c>
      <c r="G64" s="243">
        <v>804839</v>
      </c>
      <c r="H64" s="245">
        <v>194609</v>
      </c>
      <c r="I64" s="245">
        <f t="shared" si="35"/>
        <v>651091.80000000005</v>
      </c>
      <c r="J64" s="57">
        <f t="shared" si="45"/>
        <v>734531.52282049519</v>
      </c>
      <c r="K64" s="22">
        <f t="shared" si="36"/>
        <v>1767316.8828204954</v>
      </c>
      <c r="L64" s="23">
        <f t="shared" si="37"/>
        <v>0.29025275767127429</v>
      </c>
      <c r="M64" s="23">
        <f t="shared" si="38"/>
        <v>0.36840693727822593</v>
      </c>
      <c r="N64" s="236">
        <v>746820</v>
      </c>
      <c r="O64" s="232"/>
      <c r="P64" s="328">
        <f t="shared" si="44"/>
        <v>0</v>
      </c>
      <c r="Q64" s="58">
        <f t="shared" si="40"/>
        <v>746820</v>
      </c>
      <c r="R64" s="60">
        <v>47</v>
      </c>
      <c r="S64" s="60">
        <v>7</v>
      </c>
      <c r="T64" s="60">
        <v>0</v>
      </c>
      <c r="U64" s="60"/>
      <c r="V64" s="60">
        <f t="shared" si="46"/>
        <v>54</v>
      </c>
      <c r="W64" s="61">
        <v>11951</v>
      </c>
      <c r="X64" s="62">
        <v>2085300</v>
      </c>
      <c r="Y64" s="63"/>
      <c r="Z64" s="64">
        <f t="shared" si="47"/>
        <v>0</v>
      </c>
      <c r="AA64" s="64">
        <f t="shared" si="48"/>
        <v>2085300</v>
      </c>
      <c r="AB64" s="63">
        <v>5331</v>
      </c>
      <c r="AC64" s="63">
        <v>5331</v>
      </c>
      <c r="AD64" s="63">
        <v>2643</v>
      </c>
      <c r="AE64" s="63">
        <v>145</v>
      </c>
      <c r="AF64" s="32">
        <f t="shared" si="49"/>
        <v>2.6851851851851851</v>
      </c>
      <c r="AG64" s="65">
        <f t="shared" si="50"/>
        <v>12057.255555555557</v>
      </c>
      <c r="AH64" s="65">
        <f t="shared" si="51"/>
        <v>20670.834867046207</v>
      </c>
      <c r="AI64" s="56">
        <f>SUM(AG64:AH64)</f>
        <v>32728.090422601766</v>
      </c>
      <c r="AJ64" s="66">
        <f t="shared" si="52"/>
        <v>0.87181891218767582</v>
      </c>
      <c r="AK64" s="66">
        <f t="shared" si="53"/>
        <v>1.4946373728883735</v>
      </c>
      <c r="AL64" s="67">
        <f t="shared" si="54"/>
        <v>2.3664562850760498</v>
      </c>
      <c r="AM64" s="67">
        <f t="shared" si="55"/>
        <v>0.5352827328540235</v>
      </c>
      <c r="AN64" s="67">
        <f t="shared" si="56"/>
        <v>0.84751205237639449</v>
      </c>
      <c r="AO64" s="65">
        <f t="shared" si="57"/>
        <v>246.3457434733258</v>
      </c>
      <c r="AP64" s="65">
        <f t="shared" si="58"/>
        <v>422.33260795327095</v>
      </c>
      <c r="AQ64" s="65">
        <f>SUM(AO64:AP64)</f>
        <v>668.67835142659669</v>
      </c>
      <c r="AR64" s="65">
        <f t="shared" si="59"/>
        <v>122.13314575126618</v>
      </c>
      <c r="AS64" s="65">
        <f t="shared" si="60"/>
        <v>209.38380844503754</v>
      </c>
      <c r="AT64" s="65">
        <f>SUM(AR64:AS64)</f>
        <v>331.51695419630374</v>
      </c>
      <c r="AU64" s="68">
        <f t="shared" si="61"/>
        <v>122.13314575126618</v>
      </c>
      <c r="AV64" s="56">
        <f t="shared" si="62"/>
        <v>209.38380844503754</v>
      </c>
      <c r="AW64" s="56">
        <f t="shared" si="63"/>
        <v>331.51695419630374</v>
      </c>
      <c r="AX64" s="56">
        <f t="shared" si="64"/>
        <v>71.598867004314386</v>
      </c>
      <c r="AY64" s="56">
        <f t="shared" si="65"/>
        <v>7068.3992592592595</v>
      </c>
      <c r="AZ64" s="58">
        <f t="shared" si="66"/>
        <v>13830</v>
      </c>
      <c r="BA64" s="69">
        <f t="shared" si="67"/>
        <v>38616.666666666664</v>
      </c>
      <c r="BB64" s="70">
        <f t="shared" si="68"/>
        <v>98.722222222222229</v>
      </c>
      <c r="BC64" s="60">
        <f t="shared" si="69"/>
        <v>79.896551724137936</v>
      </c>
      <c r="BD64" s="32">
        <f t="shared" si="70"/>
        <v>28.613793103448277</v>
      </c>
      <c r="BE64" s="71">
        <f t="shared" si="71"/>
        <v>2.7922390937575319</v>
      </c>
      <c r="BF64" s="72">
        <f t="shared" si="72"/>
        <v>209.38380844503754</v>
      </c>
      <c r="BG64" s="73">
        <f t="shared" si="73"/>
        <v>0.18304011892773223</v>
      </c>
      <c r="BH64" s="66">
        <f t="shared" si="74"/>
        <v>1.4946373728883735</v>
      </c>
      <c r="BI64" s="74">
        <f t="shared" si="75"/>
        <v>20670.834867046207</v>
      </c>
      <c r="BJ64" s="257">
        <v>44484094</v>
      </c>
      <c r="BK64" s="75">
        <f t="shared" si="76"/>
        <v>1.4636508051619531E-2</v>
      </c>
      <c r="BL64" s="75">
        <f t="shared" si="77"/>
        <v>2.24675363737879E-2</v>
      </c>
      <c r="BM64" s="75">
        <f t="shared" si="78"/>
        <v>3.4042841971028519E-2</v>
      </c>
      <c r="BN64" s="225">
        <v>4406</v>
      </c>
      <c r="BO64" s="66">
        <f t="shared" si="79"/>
        <v>401.11595161609063</v>
      </c>
      <c r="BP64" s="58">
        <v>483</v>
      </c>
      <c r="BQ64" s="51"/>
      <c r="BR64" s="51"/>
      <c r="BS64" s="51"/>
      <c r="BT64" s="51"/>
      <c r="BU64" s="51"/>
    </row>
    <row r="65" spans="1:73" s="76" customFormat="1" x14ac:dyDescent="0.25">
      <c r="A65" s="52" t="s">
        <v>172</v>
      </c>
      <c r="B65" s="53" t="s">
        <v>65</v>
      </c>
      <c r="C65" s="54">
        <v>347430.22</v>
      </c>
      <c r="D65" s="55"/>
      <c r="E65" s="54">
        <v>33337.360000000001</v>
      </c>
      <c r="F65" s="54">
        <f t="shared" si="39"/>
        <v>380767.57999999996</v>
      </c>
      <c r="G65" s="243">
        <v>1469254</v>
      </c>
      <c r="H65" s="245">
        <v>89312</v>
      </c>
      <c r="I65" s="245">
        <f t="shared" si="35"/>
        <v>1211135.78</v>
      </c>
      <c r="J65" s="57">
        <f t="shared" si="45"/>
        <v>819947.54019997874</v>
      </c>
      <c r="K65" s="22">
        <f t="shared" si="36"/>
        <v>2411850.9001999786</v>
      </c>
      <c r="L65" s="23">
        <f t="shared" si="37"/>
        <v>0.48301614233604745</v>
      </c>
      <c r="M65" s="23">
        <f t="shared" si="38"/>
        <v>0.50216030348293039</v>
      </c>
      <c r="N65" s="236">
        <v>833665</v>
      </c>
      <c r="O65" s="232"/>
      <c r="P65" s="328">
        <f t="shared" si="44"/>
        <v>56000</v>
      </c>
      <c r="Q65" s="58">
        <f t="shared" si="40"/>
        <v>889665</v>
      </c>
      <c r="R65" s="60">
        <v>46</v>
      </c>
      <c r="S65" s="60">
        <v>8</v>
      </c>
      <c r="T65" s="60">
        <v>3</v>
      </c>
      <c r="U65" s="60">
        <v>7</v>
      </c>
      <c r="V65" s="60">
        <f t="shared" si="46"/>
        <v>64</v>
      </c>
      <c r="W65" s="61">
        <v>13916</v>
      </c>
      <c r="X65" s="62">
        <v>2182700</v>
      </c>
      <c r="Y65" s="63"/>
      <c r="Z65" s="64">
        <f t="shared" si="47"/>
        <v>182000</v>
      </c>
      <c r="AA65" s="64">
        <f t="shared" si="48"/>
        <v>2364700</v>
      </c>
      <c r="AB65" s="63">
        <v>6933</v>
      </c>
      <c r="AC65" s="63">
        <v>6842</v>
      </c>
      <c r="AD65" s="63">
        <v>3091</v>
      </c>
      <c r="AE65" s="63">
        <v>177</v>
      </c>
      <c r="AF65" s="32">
        <f t="shared" si="49"/>
        <v>3.1052631578947367</v>
      </c>
      <c r="AG65" s="65">
        <f t="shared" si="50"/>
        <v>18923.9965625</v>
      </c>
      <c r="AH65" s="65">
        <f t="shared" si="51"/>
        <v>18761.173753124669</v>
      </c>
      <c r="AI65" s="56">
        <f t="shared" si="41"/>
        <v>37685.170315624666</v>
      </c>
      <c r="AJ65" s="66">
        <f t="shared" si="52"/>
        <v>1.4527847276783841</v>
      </c>
      <c r="AK65" s="66">
        <f t="shared" si="53"/>
        <v>1.4402849108454581</v>
      </c>
      <c r="AL65" s="67">
        <f t="shared" si="54"/>
        <v>2.8930696385238419</v>
      </c>
      <c r="AM65" s="67">
        <f t="shared" si="55"/>
        <v>0.55010542914737659</v>
      </c>
      <c r="AN65" s="67">
        <f t="shared" si="56"/>
        <v>1.0199394850086601</v>
      </c>
      <c r="AO65" s="65">
        <f t="shared" si="57"/>
        <v>391.8265221611129</v>
      </c>
      <c r="AP65" s="65">
        <f t="shared" si="58"/>
        <v>388.45523138142312</v>
      </c>
      <c r="AQ65" s="65">
        <f t="shared" si="42"/>
        <v>780.28175354253608</v>
      </c>
      <c r="AR65" s="65">
        <f t="shared" si="59"/>
        <v>174.69144381941439</v>
      </c>
      <c r="AS65" s="65">
        <f t="shared" si="60"/>
        <v>173.18839177844782</v>
      </c>
      <c r="AT65" s="65">
        <f t="shared" si="43"/>
        <v>347.87983559786221</v>
      </c>
      <c r="AU65" s="68">
        <f t="shared" si="61"/>
        <v>177.0148757673195</v>
      </c>
      <c r="AV65" s="56">
        <f t="shared" si="62"/>
        <v>175.49183282665578</v>
      </c>
      <c r="AW65" s="56">
        <f t="shared" si="63"/>
        <v>352.50670859397525</v>
      </c>
      <c r="AX65" s="56">
        <f t="shared" si="64"/>
        <v>54.921041396220964</v>
      </c>
      <c r="AY65" s="56">
        <f t="shared" si="65"/>
        <v>7051.2514814814804</v>
      </c>
      <c r="AZ65" s="58">
        <f t="shared" si="66"/>
        <v>14625.701754385966</v>
      </c>
      <c r="BA65" s="69">
        <f t="shared" si="67"/>
        <v>38292.982456140351</v>
      </c>
      <c r="BB65" s="70">
        <f t="shared" si="68"/>
        <v>121.63157894736842</v>
      </c>
      <c r="BC65" s="60">
        <f t="shared" si="69"/>
        <v>68.509102322661647</v>
      </c>
      <c r="BD65" s="32">
        <f t="shared" si="70"/>
        <v>26.166509730069055</v>
      </c>
      <c r="BE65" s="71">
        <f t="shared" si="71"/>
        <v>2.6181979572130292</v>
      </c>
      <c r="BF65" s="72">
        <f t="shared" si="72"/>
        <v>173.18839177844782</v>
      </c>
      <c r="BG65" s="73">
        <f t="shared" si="73"/>
        <v>0.17444796811288768</v>
      </c>
      <c r="BH65" s="66">
        <f t="shared" si="74"/>
        <v>1.4402849108454581</v>
      </c>
      <c r="BI65" s="74">
        <f t="shared" si="75"/>
        <v>22235.465188888498</v>
      </c>
      <c r="BJ65" s="257">
        <v>57444986</v>
      </c>
      <c r="BK65" s="75">
        <f t="shared" si="76"/>
        <v>2.1083402823007042E-2</v>
      </c>
      <c r="BL65" s="75">
        <f t="shared" si="77"/>
        <v>2.7131454083738484E-2</v>
      </c>
      <c r="BM65" s="75">
        <f t="shared" si="78"/>
        <v>3.9289524609524194E-2</v>
      </c>
      <c r="BN65" s="225">
        <v>5799</v>
      </c>
      <c r="BO65" s="66">
        <f t="shared" si="79"/>
        <v>415.90807039144312</v>
      </c>
      <c r="BP65" s="58">
        <v>635</v>
      </c>
      <c r="BQ65" s="51"/>
      <c r="BR65" s="51"/>
      <c r="BS65" s="51"/>
      <c r="BT65" s="51"/>
      <c r="BU65" s="51"/>
    </row>
    <row r="66" spans="1:73" s="76" customFormat="1" x14ac:dyDescent="0.25">
      <c r="A66" s="52" t="s">
        <v>173</v>
      </c>
      <c r="B66" s="53" t="s">
        <v>66</v>
      </c>
      <c r="C66" s="54">
        <v>639386.09</v>
      </c>
      <c r="D66" s="55"/>
      <c r="E66" s="54">
        <v>53577.9</v>
      </c>
      <c r="F66" s="54">
        <f t="shared" si="39"/>
        <v>692963.99</v>
      </c>
      <c r="G66" s="243">
        <v>1990501</v>
      </c>
      <c r="H66" s="245">
        <v>57334</v>
      </c>
      <c r="I66" s="245">
        <f t="shared" si="35"/>
        <v>1408448.9100000001</v>
      </c>
      <c r="J66" s="57">
        <f t="shared" si="45"/>
        <v>1355581.5546484771</v>
      </c>
      <c r="K66" s="22">
        <f t="shared" si="36"/>
        <v>3456994.4546484775</v>
      </c>
      <c r="L66" s="23">
        <f t="shared" si="37"/>
        <v>0.39742642773414982</v>
      </c>
      <c r="M66" s="23">
        <f t="shared" si="38"/>
        <v>0.40742006632556704</v>
      </c>
      <c r="N66" s="236">
        <v>1378260</v>
      </c>
      <c r="O66" s="232"/>
      <c r="P66" s="328">
        <f t="shared" si="44"/>
        <v>64000</v>
      </c>
      <c r="Q66" s="58">
        <f t="shared" si="40"/>
        <v>1442260</v>
      </c>
      <c r="R66" s="60">
        <v>68</v>
      </c>
      <c r="S66" s="60">
        <v>22</v>
      </c>
      <c r="T66" s="60">
        <v>0</v>
      </c>
      <c r="U66" s="60">
        <v>8</v>
      </c>
      <c r="V66" s="60">
        <f t="shared" si="46"/>
        <v>98</v>
      </c>
      <c r="W66" s="61">
        <v>21732</v>
      </c>
      <c r="X66" s="62">
        <v>4002660</v>
      </c>
      <c r="Y66" s="63"/>
      <c r="Z66" s="64">
        <f t="shared" si="47"/>
        <v>208000</v>
      </c>
      <c r="AA66" s="64">
        <f t="shared" si="48"/>
        <v>4210660</v>
      </c>
      <c r="AB66" s="63">
        <v>8713</v>
      </c>
      <c r="AC66" s="63">
        <v>8665</v>
      </c>
      <c r="AD66" s="63">
        <v>4249</v>
      </c>
      <c r="AE66" s="63">
        <v>254</v>
      </c>
      <c r="AF66" s="32">
        <f t="shared" si="49"/>
        <v>2.8222222222222224</v>
      </c>
      <c r="AG66" s="65">
        <f t="shared" si="50"/>
        <v>14371.927653061226</v>
      </c>
      <c r="AH66" s="65">
        <f t="shared" si="51"/>
        <v>20903.525965800785</v>
      </c>
      <c r="AI66" s="56">
        <f t="shared" si="41"/>
        <v>35275.453618862011</v>
      </c>
      <c r="AJ66" s="66">
        <f t="shared" si="52"/>
        <v>1.0219036393713814</v>
      </c>
      <c r="AK66" s="66">
        <f t="shared" si="53"/>
        <v>1.4863273581533798</v>
      </c>
      <c r="AL66" s="67">
        <f t="shared" si="54"/>
        <v>2.5082309975247612</v>
      </c>
      <c r="AM66" s="67">
        <f t="shared" si="55"/>
        <v>0.51179604179432603</v>
      </c>
      <c r="AN66" s="67">
        <f t="shared" si="56"/>
        <v>0.82101011590783335</v>
      </c>
      <c r="AO66" s="65">
        <f t="shared" si="57"/>
        <v>331.4777382913627</v>
      </c>
      <c r="AP66" s="65">
        <f t="shared" si="58"/>
        <v>482.12415736608074</v>
      </c>
      <c r="AQ66" s="65">
        <f t="shared" si="42"/>
        <v>813.60189565744349</v>
      </c>
      <c r="AR66" s="65">
        <f t="shared" si="59"/>
        <v>161.64913462642031</v>
      </c>
      <c r="AS66" s="65">
        <f t="shared" si="60"/>
        <v>235.11368583134134</v>
      </c>
      <c r="AT66" s="65">
        <f t="shared" si="43"/>
        <v>396.76282045776168</v>
      </c>
      <c r="AU66" s="68">
        <f t="shared" si="61"/>
        <v>162.54459434506637</v>
      </c>
      <c r="AV66" s="56">
        <f t="shared" si="62"/>
        <v>236.41610440259402</v>
      </c>
      <c r="AW66" s="56">
        <f t="shared" si="63"/>
        <v>398.96069874766039</v>
      </c>
      <c r="AX66" s="56">
        <f t="shared" si="64"/>
        <v>79.532192126707216</v>
      </c>
      <c r="AY66" s="56">
        <f t="shared" si="65"/>
        <v>7699.5998888888889</v>
      </c>
      <c r="AZ66" s="58">
        <f t="shared" si="66"/>
        <v>15314</v>
      </c>
      <c r="BA66" s="69">
        <f t="shared" si="67"/>
        <v>44474</v>
      </c>
      <c r="BB66" s="70">
        <f t="shared" si="68"/>
        <v>96.811111111111117</v>
      </c>
      <c r="BC66" s="60">
        <f t="shared" si="69"/>
        <v>87.547244094488192</v>
      </c>
      <c r="BD66" s="32">
        <f t="shared" si="70"/>
        <v>30.145669291338582</v>
      </c>
      <c r="BE66" s="71">
        <f t="shared" si="71"/>
        <v>2.9041400026119892</v>
      </c>
      <c r="BF66" s="72">
        <f t="shared" si="72"/>
        <v>235.11368583134134</v>
      </c>
      <c r="BG66" s="73">
        <f t="shared" si="73"/>
        <v>0.17312586879724984</v>
      </c>
      <c r="BH66" s="66">
        <f t="shared" si="74"/>
        <v>1.4863273581533798</v>
      </c>
      <c r="BI66" s="74">
        <f t="shared" si="75"/>
        <v>22761.617162760856</v>
      </c>
      <c r="BJ66" s="257">
        <v>104199258</v>
      </c>
      <c r="BK66" s="75">
        <f t="shared" si="76"/>
        <v>1.3516880417708927E-2</v>
      </c>
      <c r="BL66" s="75">
        <f t="shared" si="77"/>
        <v>1.9653067011283325E-2</v>
      </c>
      <c r="BM66" s="75">
        <f t="shared" si="78"/>
        <v>3.1699944491091987E-2</v>
      </c>
      <c r="BN66" s="225">
        <v>10567</v>
      </c>
      <c r="BO66" s="66">
        <f t="shared" si="79"/>
        <v>327.15003829360057</v>
      </c>
      <c r="BP66" s="58">
        <v>654</v>
      </c>
      <c r="BQ66" s="51"/>
      <c r="BR66" s="51"/>
      <c r="BS66" s="51"/>
      <c r="BT66" s="51"/>
      <c r="BU66" s="51"/>
    </row>
    <row r="67" spans="1:73" s="76" customFormat="1" x14ac:dyDescent="0.25">
      <c r="A67" s="52" t="s">
        <v>174</v>
      </c>
      <c r="B67" s="53" t="s">
        <v>67</v>
      </c>
      <c r="C67" s="54">
        <v>355448.33</v>
      </c>
      <c r="D67" s="55"/>
      <c r="E67" s="54">
        <v>33337.360000000001</v>
      </c>
      <c r="F67" s="54">
        <f t="shared" si="39"/>
        <v>388785.69</v>
      </c>
      <c r="G67" s="243">
        <v>1408050</v>
      </c>
      <c r="H67" s="245">
        <v>82416</v>
      </c>
      <c r="I67" s="245">
        <f t="shared" si="35"/>
        <v>1135017.67</v>
      </c>
      <c r="J67" s="57">
        <f t="shared" si="45"/>
        <v>727095.91810647724</v>
      </c>
      <c r="K67" s="22">
        <f t="shared" si="36"/>
        <v>2250899.2781064771</v>
      </c>
      <c r="L67" s="23">
        <f t="shared" si="37"/>
        <v>0.4854091708372007</v>
      </c>
      <c r="M67" s="23">
        <f t="shared" si="38"/>
        <v>0.50425075925867735</v>
      </c>
      <c r="N67" s="236">
        <v>739260</v>
      </c>
      <c r="O67" s="232"/>
      <c r="P67" s="328">
        <f t="shared" si="44"/>
        <v>0</v>
      </c>
      <c r="Q67" s="58">
        <f t="shared" si="40"/>
        <v>739260</v>
      </c>
      <c r="R67" s="60">
        <v>52</v>
      </c>
      <c r="S67" s="60">
        <v>4</v>
      </c>
      <c r="T67" s="60">
        <v>0</v>
      </c>
      <c r="U67" s="60"/>
      <c r="V67" s="60">
        <f t="shared" si="46"/>
        <v>56</v>
      </c>
      <c r="W67" s="61">
        <v>11528</v>
      </c>
      <c r="X67" s="62">
        <v>2112840</v>
      </c>
      <c r="Y67" s="63"/>
      <c r="Z67" s="64">
        <f t="shared" si="47"/>
        <v>0</v>
      </c>
      <c r="AA67" s="64">
        <f t="shared" si="48"/>
        <v>2112840</v>
      </c>
      <c r="AB67" s="63">
        <v>5261</v>
      </c>
      <c r="AC67" s="63">
        <v>5249</v>
      </c>
      <c r="AD67" s="63">
        <v>2710</v>
      </c>
      <c r="AE67" s="63">
        <v>112</v>
      </c>
      <c r="AF67" s="32">
        <f t="shared" si="49"/>
        <v>2</v>
      </c>
      <c r="AG67" s="65">
        <f t="shared" si="50"/>
        <v>20268.172678571427</v>
      </c>
      <c r="AH67" s="65">
        <f t="shared" si="51"/>
        <v>19926.457287615664</v>
      </c>
      <c r="AI67" s="56">
        <f t="shared" si="41"/>
        <v>40194.629966187087</v>
      </c>
      <c r="AJ67" s="66">
        <f t="shared" si="52"/>
        <v>1.5353430051673294</v>
      </c>
      <c r="AK67" s="66">
        <f t="shared" si="53"/>
        <v>1.5094575766394465</v>
      </c>
      <c r="AL67" s="67">
        <f t="shared" si="54"/>
        <v>3.044800581806776</v>
      </c>
      <c r="AM67" s="67">
        <f t="shared" si="55"/>
        <v>0.52814297727536264</v>
      </c>
      <c r="AN67" s="67">
        <f t="shared" si="56"/>
        <v>1.0653429876878879</v>
      </c>
      <c r="AO67" s="65">
        <f t="shared" si="57"/>
        <v>418.82570848708485</v>
      </c>
      <c r="AP67" s="65">
        <f t="shared" si="58"/>
        <v>411.76443103560041</v>
      </c>
      <c r="AQ67" s="65">
        <f t="shared" si="42"/>
        <v>830.59013952268526</v>
      </c>
      <c r="AR67" s="65">
        <f t="shared" si="59"/>
        <v>215.7418114426915</v>
      </c>
      <c r="AS67" s="65">
        <f t="shared" si="60"/>
        <v>212.10446837226328</v>
      </c>
      <c r="AT67" s="65">
        <f t="shared" si="43"/>
        <v>427.84627981495476</v>
      </c>
      <c r="AU67" s="68">
        <f t="shared" si="61"/>
        <v>216.23502952943417</v>
      </c>
      <c r="AV67" s="56">
        <f t="shared" si="62"/>
        <v>212.58937094808101</v>
      </c>
      <c r="AW67" s="56">
        <f t="shared" si="63"/>
        <v>428.82440047751516</v>
      </c>
      <c r="AX67" s="56">
        <f t="shared" si="64"/>
        <v>73.89957992777039</v>
      </c>
      <c r="AY67" s="56">
        <f t="shared" si="65"/>
        <v>6942.6016071428576</v>
      </c>
      <c r="AZ67" s="58">
        <f t="shared" si="66"/>
        <v>13201.071428571429</v>
      </c>
      <c r="BA67" s="69">
        <f t="shared" si="67"/>
        <v>37729.285714285717</v>
      </c>
      <c r="BB67" s="70">
        <f t="shared" si="68"/>
        <v>93.946428571428569</v>
      </c>
      <c r="BC67" s="60">
        <f t="shared" si="69"/>
        <v>104.80357142857143</v>
      </c>
      <c r="BD67" s="32">
        <f t="shared" si="70"/>
        <v>36.669642857142854</v>
      </c>
      <c r="BE67" s="71">
        <f t="shared" si="71"/>
        <v>2.8580472364256146</v>
      </c>
      <c r="BF67" s="72">
        <f t="shared" si="72"/>
        <v>212.10446837226328</v>
      </c>
      <c r="BG67" s="73">
        <f t="shared" si="73"/>
        <v>0.18401094735048559</v>
      </c>
      <c r="BH67" s="66">
        <f t="shared" si="74"/>
        <v>1.5094575766394465</v>
      </c>
      <c r="BI67" s="74">
        <f t="shared" si="75"/>
        <v>19926.457287615664</v>
      </c>
      <c r="BJ67" s="257">
        <v>33649925</v>
      </c>
      <c r="BK67" s="75">
        <f t="shared" si="76"/>
        <v>3.3730169383735624E-2</v>
      </c>
      <c r="BL67" s="75">
        <f t="shared" si="77"/>
        <v>4.4293293372867845E-2</v>
      </c>
      <c r="BM67" s="75">
        <f t="shared" si="78"/>
        <v>6.2109684349695639E-2</v>
      </c>
      <c r="BN67" s="225">
        <v>3073</v>
      </c>
      <c r="BO67" s="66">
        <f t="shared" si="79"/>
        <v>732.47617250454834</v>
      </c>
      <c r="BP67" s="58">
        <v>280</v>
      </c>
      <c r="BQ67" s="51"/>
      <c r="BR67" s="51"/>
      <c r="BS67" s="51"/>
      <c r="BT67" s="51"/>
      <c r="BU67" s="51"/>
    </row>
    <row r="68" spans="1:73" s="76" customFormat="1" x14ac:dyDescent="0.25">
      <c r="A68" s="52" t="s">
        <v>175</v>
      </c>
      <c r="B68" s="53" t="s">
        <v>68</v>
      </c>
      <c r="C68" s="54">
        <v>302099.51</v>
      </c>
      <c r="D68" s="55"/>
      <c r="E68" s="54">
        <v>35123.29</v>
      </c>
      <c r="F68" s="54">
        <f t="shared" si="39"/>
        <v>337222.8</v>
      </c>
      <c r="G68" s="243">
        <v>681136</v>
      </c>
      <c r="H68" s="245">
        <v>9478</v>
      </c>
      <c r="I68" s="245">
        <f t="shared" si="35"/>
        <v>388514.49</v>
      </c>
      <c r="J68" s="57">
        <f t="shared" ref="J68:J88" si="80">N68*(J$102)/N$90</f>
        <v>579091.97665602306</v>
      </c>
      <c r="K68" s="22">
        <f t="shared" si="36"/>
        <v>1304829.266656023</v>
      </c>
      <c r="L68" s="23">
        <f t="shared" si="37"/>
        <v>0.29261289949442887</v>
      </c>
      <c r="M68" s="23">
        <f t="shared" si="38"/>
        <v>0.29775120770832586</v>
      </c>
      <c r="N68" s="236">
        <v>588780</v>
      </c>
      <c r="O68" s="232"/>
      <c r="P68" s="328">
        <f t="shared" si="44"/>
        <v>0</v>
      </c>
      <c r="Q68" s="58">
        <f t="shared" si="40"/>
        <v>588780</v>
      </c>
      <c r="R68" s="60">
        <v>52</v>
      </c>
      <c r="S68" s="60">
        <v>6</v>
      </c>
      <c r="T68" s="60">
        <v>0</v>
      </c>
      <c r="U68" s="60"/>
      <c r="V68" s="60">
        <f t="shared" ref="V68:V88" si="81">SUM(R68:U68)</f>
        <v>58</v>
      </c>
      <c r="W68" s="61">
        <v>8904</v>
      </c>
      <c r="X68" s="62">
        <v>1623420</v>
      </c>
      <c r="Y68" s="63"/>
      <c r="Z68" s="64">
        <f t="shared" ref="Z68:Z90" si="82">P68*3.25</f>
        <v>0</v>
      </c>
      <c r="AA68" s="64">
        <f t="shared" ref="AA68:AA88" si="83">SUM(X68:Z68)</f>
        <v>1623420</v>
      </c>
      <c r="AB68" s="63">
        <v>4930</v>
      </c>
      <c r="AC68" s="63">
        <v>4930</v>
      </c>
      <c r="AD68" s="63">
        <v>2371</v>
      </c>
      <c r="AE68" s="63">
        <v>133</v>
      </c>
      <c r="AF68" s="32">
        <f t="shared" ref="AF68:AF88" si="84">AE68/(R68+S68+T68)</f>
        <v>2.2931034482758621</v>
      </c>
      <c r="AG68" s="65">
        <f t="shared" ref="AG68:AG88" si="85">I68/V68</f>
        <v>6698.5256896551718</v>
      </c>
      <c r="AH68" s="65">
        <f t="shared" ref="AH68:AH88" si="86">(F68+J68)/V68</f>
        <v>15798.530632000397</v>
      </c>
      <c r="AI68" s="56">
        <f t="shared" si="41"/>
        <v>22497.056321655567</v>
      </c>
      <c r="AJ68" s="66">
        <f t="shared" ref="AJ68:AJ88" si="87">I68/N68</f>
        <v>0.65986359930704164</v>
      </c>
      <c r="AK68" s="66">
        <f t="shared" ref="AK68:AK88" si="88">(F68+J68)/N68</f>
        <v>1.5562939920785743</v>
      </c>
      <c r="AL68" s="67">
        <f t="shared" ref="AL68:AL88" si="89">K68/N68</f>
        <v>2.216157591385616</v>
      </c>
      <c r="AM68" s="67">
        <f t="shared" ref="AM68:AM88" si="90">(F68+J68)/X68</f>
        <v>0.56443482072170048</v>
      </c>
      <c r="AN68" s="67">
        <f t="shared" ref="AN68:AN88" si="91">K68/AA68</f>
        <v>0.80375335197054554</v>
      </c>
      <c r="AO68" s="65">
        <f t="shared" ref="AO68:AO88" si="92">I68/AD68</f>
        <v>163.86102488401517</v>
      </c>
      <c r="AP68" s="65">
        <f t="shared" ref="AP68:AP88" si="93">(F68+J68)/AD68</f>
        <v>386.46764093463645</v>
      </c>
      <c r="AQ68" s="65">
        <f t="shared" si="42"/>
        <v>550.32866581865164</v>
      </c>
      <c r="AR68" s="65">
        <f t="shared" ref="AR68:AR88" si="94">I68/AB68</f>
        <v>78.806184584178496</v>
      </c>
      <c r="AS68" s="65">
        <f t="shared" ref="AS68:AS88" si="95">(F68+J68)/AB68</f>
        <v>185.86506625882819</v>
      </c>
      <c r="AT68" s="65">
        <f t="shared" si="43"/>
        <v>264.6712508430067</v>
      </c>
      <c r="AU68" s="68">
        <f t="shared" ref="AU68:AU88" si="96">I68/AC68</f>
        <v>78.806184584178496</v>
      </c>
      <c r="AV68" s="56">
        <f t="shared" ref="AV68:AV88" si="97">(F68+J68)/AC68</f>
        <v>185.86506625882819</v>
      </c>
      <c r="AW68" s="56">
        <f t="shared" ref="AW68:AW88" si="98">K68/AC68</f>
        <v>264.6712508430067</v>
      </c>
      <c r="AX68" s="56">
        <f t="shared" ref="AX68:AX88" si="99">F68/AB68</f>
        <v>68.402190669371194</v>
      </c>
      <c r="AY68" s="56">
        <f t="shared" ref="AY68:AY88" si="100">F68/(R68+S68)</f>
        <v>5814.1862068965511</v>
      </c>
      <c r="AZ68" s="58">
        <f t="shared" ref="AZ68:AZ88" si="101">(N68+O68)/(R68+S68+T68)</f>
        <v>10151.379310344828</v>
      </c>
      <c r="BA68" s="69">
        <f t="shared" ref="BA68:BA88" si="102">(X68+Y68)/(R68+S68+T68)</f>
        <v>27990</v>
      </c>
      <c r="BB68" s="70">
        <f t="shared" ref="BB68:BB88" si="103">AB68/(R68+S68+T68)</f>
        <v>85</v>
      </c>
      <c r="BC68" s="60">
        <f t="shared" ref="BC68:BC88" si="104">((X68+Y68)/180)/AE68</f>
        <v>67.812030075187977</v>
      </c>
      <c r="BD68" s="32">
        <f t="shared" ref="BD68:BD88" si="105">((N68+O68)/180)/AE68</f>
        <v>24.593984962406015</v>
      </c>
      <c r="BE68" s="71">
        <f t="shared" ref="BE68:BE88" si="106">(X68+Y68)/(N68+O68)</f>
        <v>2.7572607765209418</v>
      </c>
      <c r="BF68" s="72">
        <f t="shared" ref="BF68:BF88" si="107">(F68+J68)/AB68</f>
        <v>185.86506625882819</v>
      </c>
      <c r="BG68" s="73">
        <f t="shared" ref="BG68:BG88" si="108">(F68+O68)/X68</f>
        <v>0.20772369442288502</v>
      </c>
      <c r="BH68" s="66">
        <f t="shared" ref="BH68:BH88" si="109">(F68+J68)/(N68)</f>
        <v>1.5562939920785743</v>
      </c>
      <c r="BI68" s="74">
        <f t="shared" ref="BI68:BI88" si="110">(F68+J68)/(+R68+S68)</f>
        <v>15798.530632000397</v>
      </c>
      <c r="BJ68" s="257">
        <v>36111190</v>
      </c>
      <c r="BK68" s="75">
        <f t="shared" ref="BK68:BK88" si="111">I68/BJ68</f>
        <v>1.0758839296074152E-2</v>
      </c>
      <c r="BL68" s="75">
        <f t="shared" ref="BL68:BL88" si="112">(G68+H68)/BJ68</f>
        <v>1.9124653604602894E-2</v>
      </c>
      <c r="BM68" s="75">
        <f t="shared" ref="BM68:BM88" si="113">(G68+J68)/(BJ68+J68)</f>
        <v>3.4347732117671809E-2</v>
      </c>
      <c r="BN68" s="225">
        <v>3958</v>
      </c>
      <c r="BO68" s="66">
        <f t="shared" ref="BO68:BO88" si="114">K68/BN68</f>
        <v>329.66883947853029</v>
      </c>
      <c r="BP68" s="58">
        <v>401</v>
      </c>
      <c r="BQ68" s="51"/>
      <c r="BR68" s="51"/>
      <c r="BS68" s="51"/>
      <c r="BT68" s="51"/>
      <c r="BU68" s="51"/>
    </row>
    <row r="69" spans="1:73" s="76" customFormat="1" x14ac:dyDescent="0.25">
      <c r="A69" s="52" t="s">
        <v>176</v>
      </c>
      <c r="B69" s="53" t="s">
        <v>69</v>
      </c>
      <c r="C69" s="54">
        <v>378618.76</v>
      </c>
      <c r="D69" s="55"/>
      <c r="E69" s="54">
        <v>37504.53</v>
      </c>
      <c r="F69" s="54">
        <f t="shared" si="39"/>
        <v>416123.29000000004</v>
      </c>
      <c r="G69" s="243">
        <v>1797528</v>
      </c>
      <c r="H69" s="245">
        <v>50659</v>
      </c>
      <c r="I69" s="245">
        <f t="shared" ref="I69:I88" si="115">SUM(G69-C69)+H69</f>
        <v>1469568.24</v>
      </c>
      <c r="J69" s="57">
        <f t="shared" si="80"/>
        <v>759600.13299918454</v>
      </c>
      <c r="K69" s="22">
        <f t="shared" ref="K69:K88" si="116">SUM(F69+I69+J69)</f>
        <v>2645291.6629991848</v>
      </c>
      <c r="L69" s="23">
        <f t="shared" ref="L69:L90" si="117">(I69-H69)/(K69-H69)</f>
        <v>0.54686324589772795</v>
      </c>
      <c r="M69" s="23">
        <f t="shared" ref="M69:M90" si="118">I69/K69</f>
        <v>0.5555410998928676</v>
      </c>
      <c r="N69" s="236">
        <v>772308</v>
      </c>
      <c r="O69" s="232"/>
      <c r="P69" s="328">
        <f t="shared" si="44"/>
        <v>16000</v>
      </c>
      <c r="Q69" s="58">
        <f t="shared" si="40"/>
        <v>788308</v>
      </c>
      <c r="R69" s="60">
        <v>47</v>
      </c>
      <c r="S69" s="60">
        <v>15</v>
      </c>
      <c r="T69" s="60">
        <v>1</v>
      </c>
      <c r="U69" s="60">
        <v>2</v>
      </c>
      <c r="V69" s="60">
        <f t="shared" si="81"/>
        <v>65</v>
      </c>
      <c r="W69" s="61">
        <v>13306</v>
      </c>
      <c r="X69" s="62">
        <v>2211660</v>
      </c>
      <c r="Y69" s="63"/>
      <c r="Z69" s="64">
        <f t="shared" si="82"/>
        <v>52000</v>
      </c>
      <c r="AA69" s="64">
        <f t="shared" si="83"/>
        <v>2263660</v>
      </c>
      <c r="AB69" s="63">
        <v>8365</v>
      </c>
      <c r="AC69" s="63">
        <v>8323</v>
      </c>
      <c r="AD69" s="63">
        <v>3540</v>
      </c>
      <c r="AE69" s="63">
        <v>221</v>
      </c>
      <c r="AF69" s="32">
        <f t="shared" si="84"/>
        <v>3.5079365079365079</v>
      </c>
      <c r="AG69" s="65">
        <f t="shared" si="85"/>
        <v>22608.742153846153</v>
      </c>
      <c r="AH69" s="65">
        <f t="shared" si="86"/>
        <v>18088.052661525915</v>
      </c>
      <c r="AI69" s="56">
        <f t="shared" si="41"/>
        <v>40696.794815372064</v>
      </c>
      <c r="AJ69" s="66">
        <f t="shared" si="87"/>
        <v>1.9028266442921735</v>
      </c>
      <c r="AK69" s="66">
        <f t="shared" si="88"/>
        <v>1.5223504392019565</v>
      </c>
      <c r="AL69" s="67">
        <f t="shared" si="89"/>
        <v>3.4251770834941304</v>
      </c>
      <c r="AM69" s="67">
        <f t="shared" si="90"/>
        <v>0.5316022458240347</v>
      </c>
      <c r="AN69" s="67">
        <f t="shared" si="91"/>
        <v>1.1685905405401804</v>
      </c>
      <c r="AO69" s="65">
        <f t="shared" si="92"/>
        <v>415.13227118644068</v>
      </c>
      <c r="AP69" s="65">
        <f t="shared" si="93"/>
        <v>332.12526073423294</v>
      </c>
      <c r="AQ69" s="65">
        <f t="shared" si="42"/>
        <v>747.25753192067361</v>
      </c>
      <c r="AR69" s="65">
        <f t="shared" si="94"/>
        <v>175.68060251046026</v>
      </c>
      <c r="AS69" s="65">
        <f t="shared" si="95"/>
        <v>140.55271046015358</v>
      </c>
      <c r="AT69" s="65">
        <f t="shared" si="43"/>
        <v>316.23331297061384</v>
      </c>
      <c r="AU69" s="68">
        <f t="shared" si="96"/>
        <v>176.56713204373423</v>
      </c>
      <c r="AV69" s="56">
        <f t="shared" si="97"/>
        <v>141.26197560965812</v>
      </c>
      <c r="AW69" s="56">
        <f t="shared" si="98"/>
        <v>317.82910765339238</v>
      </c>
      <c r="AX69" s="56">
        <f t="shared" si="99"/>
        <v>49.745760908547524</v>
      </c>
      <c r="AY69" s="56">
        <f t="shared" si="100"/>
        <v>6711.6659677419357</v>
      </c>
      <c r="AZ69" s="58">
        <f t="shared" si="101"/>
        <v>12258.857142857143</v>
      </c>
      <c r="BA69" s="69">
        <f t="shared" si="102"/>
        <v>35105.714285714283</v>
      </c>
      <c r="BB69" s="70">
        <f t="shared" si="103"/>
        <v>132.77777777777777</v>
      </c>
      <c r="BC69" s="60">
        <f t="shared" si="104"/>
        <v>55.597285067873301</v>
      </c>
      <c r="BD69" s="32">
        <f t="shared" si="105"/>
        <v>19.414479638009052</v>
      </c>
      <c r="BE69" s="71">
        <f t="shared" si="106"/>
        <v>2.8637020463338461</v>
      </c>
      <c r="BF69" s="72">
        <f t="shared" si="107"/>
        <v>140.55271046015358</v>
      </c>
      <c r="BG69" s="73">
        <f t="shared" si="108"/>
        <v>0.18814975629165426</v>
      </c>
      <c r="BH69" s="66">
        <f t="shared" si="109"/>
        <v>1.5223504392019565</v>
      </c>
      <c r="BI69" s="74">
        <f t="shared" si="110"/>
        <v>18963.281016115881</v>
      </c>
      <c r="BJ69" s="257">
        <v>77485240</v>
      </c>
      <c r="BK69" s="75">
        <f t="shared" si="111"/>
        <v>1.8965782902653459E-2</v>
      </c>
      <c r="BL69" s="75">
        <f t="shared" si="112"/>
        <v>2.3852116867676992E-2</v>
      </c>
      <c r="BM69" s="75">
        <f t="shared" si="113"/>
        <v>3.2681108794555956E-2</v>
      </c>
      <c r="BN69" s="225">
        <v>6748</v>
      </c>
      <c r="BO69" s="66">
        <f t="shared" si="114"/>
        <v>392.01121265548085</v>
      </c>
      <c r="BP69" s="58">
        <v>418</v>
      </c>
      <c r="BQ69" s="51"/>
      <c r="BR69" s="51"/>
      <c r="BS69" s="51"/>
      <c r="BT69" s="51"/>
      <c r="BU69" s="51"/>
    </row>
    <row r="70" spans="1:73" s="76" customFormat="1" x14ac:dyDescent="0.25">
      <c r="A70" s="52" t="s">
        <v>177</v>
      </c>
      <c r="B70" s="53" t="s">
        <v>70</v>
      </c>
      <c r="C70" s="54">
        <v>758605.44</v>
      </c>
      <c r="D70" s="55"/>
      <c r="E70" s="54">
        <v>60721.62</v>
      </c>
      <c r="F70" s="54">
        <f t="shared" ref="F70:F88" si="119">SUM(C70:E70)</f>
        <v>819327.05999999994</v>
      </c>
      <c r="G70" s="243">
        <v>2759294</v>
      </c>
      <c r="H70" s="245">
        <v>157784</v>
      </c>
      <c r="I70" s="245">
        <f t="shared" si="115"/>
        <v>2158472.56</v>
      </c>
      <c r="J70" s="57">
        <f t="shared" si="80"/>
        <v>1572246.8142319471</v>
      </c>
      <c r="K70" s="22">
        <f t="shared" si="116"/>
        <v>4550046.4342319472</v>
      </c>
      <c r="L70" s="23">
        <f t="shared" si="117"/>
        <v>0.4555029645786296</v>
      </c>
      <c r="M70" s="23">
        <f t="shared" si="118"/>
        <v>0.47438473237567136</v>
      </c>
      <c r="N70" s="236">
        <v>1598550</v>
      </c>
      <c r="O70" s="232"/>
      <c r="P70" s="328">
        <f t="shared" si="44"/>
        <v>32000</v>
      </c>
      <c r="Q70" s="58">
        <f t="shared" ref="Q70:Q90" si="120">P70+O70+N70</f>
        <v>1630550</v>
      </c>
      <c r="R70" s="60">
        <v>83</v>
      </c>
      <c r="S70" s="60">
        <v>19</v>
      </c>
      <c r="T70" s="60">
        <v>0</v>
      </c>
      <c r="U70" s="60">
        <v>4</v>
      </c>
      <c r="V70" s="60">
        <f t="shared" si="81"/>
        <v>106</v>
      </c>
      <c r="W70" s="61">
        <v>32020</v>
      </c>
      <c r="X70" s="62">
        <v>4903050</v>
      </c>
      <c r="Y70" s="63"/>
      <c r="Z70" s="64">
        <f t="shared" si="82"/>
        <v>104000</v>
      </c>
      <c r="AA70" s="64">
        <f t="shared" si="83"/>
        <v>5007050</v>
      </c>
      <c r="AB70" s="63">
        <v>12732</v>
      </c>
      <c r="AC70" s="63">
        <v>11304</v>
      </c>
      <c r="AD70" s="63">
        <v>7064</v>
      </c>
      <c r="AE70" s="63">
        <v>347</v>
      </c>
      <c r="AF70" s="32">
        <f t="shared" si="84"/>
        <v>3.4019607843137254</v>
      </c>
      <c r="AG70" s="65">
        <f t="shared" si="85"/>
        <v>20362.948679245284</v>
      </c>
      <c r="AH70" s="65">
        <f t="shared" si="86"/>
        <v>22562.017681433463</v>
      </c>
      <c r="AI70" s="56">
        <f t="shared" ref="AI70:AI88" si="121">SUM(AG70:AH70)</f>
        <v>42924.966360678751</v>
      </c>
      <c r="AJ70" s="66">
        <f t="shared" si="87"/>
        <v>1.3502690313096244</v>
      </c>
      <c r="AK70" s="66">
        <f t="shared" si="88"/>
        <v>1.4960895025066137</v>
      </c>
      <c r="AL70" s="67">
        <f t="shared" si="89"/>
        <v>2.8463585338162378</v>
      </c>
      <c r="AM70" s="67">
        <f t="shared" si="90"/>
        <v>0.48777268725220979</v>
      </c>
      <c r="AN70" s="67">
        <f t="shared" si="91"/>
        <v>0.9087279803940338</v>
      </c>
      <c r="AO70" s="65">
        <f t="shared" si="92"/>
        <v>305.55953567383921</v>
      </c>
      <c r="AP70" s="65">
        <f t="shared" si="93"/>
        <v>338.5580229660174</v>
      </c>
      <c r="AQ70" s="65">
        <f t="shared" ref="AQ70:AQ90" si="122">SUM(AO70:AP70)</f>
        <v>644.11755863985661</v>
      </c>
      <c r="AR70" s="65">
        <f t="shared" si="94"/>
        <v>169.53130380144518</v>
      </c>
      <c r="AS70" s="65">
        <f t="shared" si="95"/>
        <v>187.83960683568546</v>
      </c>
      <c r="AT70" s="65">
        <f t="shared" ref="AT70:AT90" si="123">SUM(AR70:AS70)</f>
        <v>357.37091063713063</v>
      </c>
      <c r="AU70" s="68">
        <f t="shared" si="96"/>
        <v>190.94767869780608</v>
      </c>
      <c r="AV70" s="56">
        <f t="shared" si="97"/>
        <v>211.56881406864358</v>
      </c>
      <c r="AW70" s="56">
        <f t="shared" si="98"/>
        <v>402.51649276644969</v>
      </c>
      <c r="AX70" s="56">
        <f t="shared" si="99"/>
        <v>64.351795475966071</v>
      </c>
      <c r="AY70" s="56">
        <f t="shared" si="100"/>
        <v>8032.6182352941169</v>
      </c>
      <c r="AZ70" s="58">
        <f t="shared" si="101"/>
        <v>15672.058823529413</v>
      </c>
      <c r="BA70" s="69">
        <f t="shared" si="102"/>
        <v>48069.117647058825</v>
      </c>
      <c r="BB70" s="70">
        <f t="shared" si="103"/>
        <v>124.82352941176471</v>
      </c>
      <c r="BC70" s="60">
        <f t="shared" si="104"/>
        <v>78.49903938520653</v>
      </c>
      <c r="BD70" s="32">
        <f t="shared" si="105"/>
        <v>25.593179634966379</v>
      </c>
      <c r="BE70" s="71">
        <f t="shared" si="106"/>
        <v>3.0671858872102842</v>
      </c>
      <c r="BF70" s="72">
        <f t="shared" si="107"/>
        <v>187.83960683568546</v>
      </c>
      <c r="BG70" s="73">
        <f t="shared" si="108"/>
        <v>0.16710558937804018</v>
      </c>
      <c r="BH70" s="66">
        <f t="shared" si="109"/>
        <v>1.4960895025066137</v>
      </c>
      <c r="BI70" s="74">
        <f t="shared" si="110"/>
        <v>23446.802688548501</v>
      </c>
      <c r="BJ70" s="257">
        <v>129984184</v>
      </c>
      <c r="BK70" s="75">
        <f t="shared" si="111"/>
        <v>1.6605655346499694E-2</v>
      </c>
      <c r="BL70" s="75">
        <f t="shared" si="112"/>
        <v>2.2441791841382796E-2</v>
      </c>
      <c r="BM70" s="75">
        <f t="shared" si="113"/>
        <v>3.2925344564481415E-2</v>
      </c>
      <c r="BN70" s="225">
        <v>16285</v>
      </c>
      <c r="BO70" s="66">
        <f t="shared" si="114"/>
        <v>279.40107056996914</v>
      </c>
      <c r="BP70" s="58">
        <v>492</v>
      </c>
      <c r="BQ70" s="51"/>
      <c r="BR70" s="51"/>
      <c r="BS70" s="51"/>
      <c r="BT70" s="51"/>
      <c r="BU70" s="51"/>
    </row>
    <row r="71" spans="1:73" s="76" customFormat="1" x14ac:dyDescent="0.25">
      <c r="A71" s="52" t="s">
        <v>178</v>
      </c>
      <c r="B71" s="53" t="s">
        <v>71</v>
      </c>
      <c r="C71" s="54">
        <v>1199767.53</v>
      </c>
      <c r="D71" s="55"/>
      <c r="E71" s="54">
        <v>102393.31</v>
      </c>
      <c r="F71" s="54">
        <f t="shared" si="119"/>
        <v>1302160.8400000001</v>
      </c>
      <c r="G71" s="243">
        <v>9476452</v>
      </c>
      <c r="H71" s="245">
        <v>63910</v>
      </c>
      <c r="I71" s="245">
        <f t="shared" si="115"/>
        <v>8340594.4699999997</v>
      </c>
      <c r="J71" s="57">
        <f t="shared" si="80"/>
        <v>3036201.3240416399</v>
      </c>
      <c r="K71" s="22">
        <f t="shared" si="116"/>
        <v>12678956.634041641</v>
      </c>
      <c r="L71" s="23">
        <f t="shared" si="117"/>
        <v>0.65609622462000317</v>
      </c>
      <c r="M71" s="23">
        <f t="shared" si="118"/>
        <v>0.65782971822826464</v>
      </c>
      <c r="N71" s="236">
        <v>3086996</v>
      </c>
      <c r="O71" s="232"/>
      <c r="P71" s="328">
        <f t="shared" ref="P71:P88" si="124">8000*U71</f>
        <v>32000</v>
      </c>
      <c r="Q71" s="58">
        <f t="shared" si="120"/>
        <v>3118996</v>
      </c>
      <c r="R71" s="60">
        <v>121</v>
      </c>
      <c r="S71" s="60">
        <v>46</v>
      </c>
      <c r="T71" s="60">
        <v>0</v>
      </c>
      <c r="U71" s="60">
        <v>4</v>
      </c>
      <c r="V71" s="60">
        <f t="shared" si="81"/>
        <v>171</v>
      </c>
      <c r="W71" s="61">
        <v>47472</v>
      </c>
      <c r="X71" s="62">
        <v>7938368.0002746582</v>
      </c>
      <c r="Y71" s="63"/>
      <c r="Z71" s="64">
        <f t="shared" si="82"/>
        <v>104000</v>
      </c>
      <c r="AA71" s="64">
        <f t="shared" si="83"/>
        <v>8042368.0002746582</v>
      </c>
      <c r="AB71" s="63">
        <v>30791</v>
      </c>
      <c r="AC71" s="63">
        <v>27162</v>
      </c>
      <c r="AD71" s="63">
        <v>15802</v>
      </c>
      <c r="AE71" s="63">
        <v>838</v>
      </c>
      <c r="AF71" s="32">
        <f t="shared" si="84"/>
        <v>5.0179640718562872</v>
      </c>
      <c r="AG71" s="65">
        <f t="shared" si="85"/>
        <v>48775.406257309944</v>
      </c>
      <c r="AH71" s="65">
        <f t="shared" si="86"/>
        <v>25370.538971003745</v>
      </c>
      <c r="AI71" s="56">
        <f t="shared" si="121"/>
        <v>74145.945228313692</v>
      </c>
      <c r="AJ71" s="66">
        <f t="shared" si="87"/>
        <v>2.7018481624206832</v>
      </c>
      <c r="AK71" s="66">
        <f t="shared" si="88"/>
        <v>1.4053669535178019</v>
      </c>
      <c r="AL71" s="67">
        <f t="shared" si="89"/>
        <v>4.1072151159384855</v>
      </c>
      <c r="AM71" s="67">
        <f t="shared" si="90"/>
        <v>0.54650554923777006</v>
      </c>
      <c r="AN71" s="67">
        <f t="shared" si="91"/>
        <v>1.5765203275463939</v>
      </c>
      <c r="AO71" s="65">
        <f t="shared" si="92"/>
        <v>527.81891342867993</v>
      </c>
      <c r="AP71" s="65">
        <f t="shared" si="93"/>
        <v>274.54513125184411</v>
      </c>
      <c r="AQ71" s="65">
        <f t="shared" si="122"/>
        <v>802.3640446805241</v>
      </c>
      <c r="AR71" s="65">
        <f t="shared" si="94"/>
        <v>270.87767432041829</v>
      </c>
      <c r="AS71" s="65">
        <f t="shared" si="95"/>
        <v>140.89708564326071</v>
      </c>
      <c r="AT71" s="65">
        <f t="shared" si="123"/>
        <v>411.774759963679</v>
      </c>
      <c r="AU71" s="68">
        <f t="shared" si="96"/>
        <v>307.06849532435018</v>
      </c>
      <c r="AV71" s="56">
        <f t="shared" si="97"/>
        <v>159.7217496517797</v>
      </c>
      <c r="AW71" s="56">
        <f t="shared" si="98"/>
        <v>466.79024497612994</v>
      </c>
      <c r="AX71" s="56">
        <f t="shared" si="99"/>
        <v>42.290306907862693</v>
      </c>
      <c r="AY71" s="56">
        <f t="shared" si="100"/>
        <v>7797.3702994011983</v>
      </c>
      <c r="AZ71" s="58">
        <f t="shared" si="101"/>
        <v>18485.005988023953</v>
      </c>
      <c r="BA71" s="69">
        <f t="shared" si="102"/>
        <v>47535.137726195557</v>
      </c>
      <c r="BB71" s="70">
        <f t="shared" si="103"/>
        <v>184.37724550898204</v>
      </c>
      <c r="BC71" s="60">
        <f t="shared" si="104"/>
        <v>52.627738002351215</v>
      </c>
      <c r="BD71" s="32">
        <f t="shared" si="105"/>
        <v>20.465367276584459</v>
      </c>
      <c r="BE71" s="71">
        <f t="shared" si="106"/>
        <v>2.5715511132099484</v>
      </c>
      <c r="BF71" s="72">
        <f t="shared" si="107"/>
        <v>140.89708564326071</v>
      </c>
      <c r="BG71" s="73">
        <f t="shared" si="108"/>
        <v>0.16403382155563295</v>
      </c>
      <c r="BH71" s="66">
        <f t="shared" si="109"/>
        <v>1.4053669535178019</v>
      </c>
      <c r="BI71" s="74">
        <f t="shared" si="110"/>
        <v>25978.216551147547</v>
      </c>
      <c r="BJ71" s="257">
        <v>299311607</v>
      </c>
      <c r="BK71" s="75">
        <f t="shared" si="111"/>
        <v>2.7865923923224265E-2</v>
      </c>
      <c r="BL71" s="75">
        <f t="shared" si="112"/>
        <v>3.1874346924340963E-2</v>
      </c>
      <c r="BM71" s="75">
        <f t="shared" si="113"/>
        <v>4.1384964532738364E-2</v>
      </c>
      <c r="BN71" s="225">
        <v>24140</v>
      </c>
      <c r="BO71" s="66">
        <f t="shared" si="114"/>
        <v>525.2260411781956</v>
      </c>
      <c r="BP71" s="58">
        <v>442</v>
      </c>
      <c r="BQ71" s="51"/>
      <c r="BR71" s="51"/>
      <c r="BS71" s="51"/>
      <c r="BT71" s="51"/>
      <c r="BU71" s="51"/>
    </row>
    <row r="72" spans="1:73" s="76" customFormat="1" x14ac:dyDescent="0.25">
      <c r="A72" s="52" t="s">
        <v>179</v>
      </c>
      <c r="B72" s="53" t="s">
        <v>72</v>
      </c>
      <c r="C72" s="54">
        <v>796303.16</v>
      </c>
      <c r="D72" s="55"/>
      <c r="E72" s="54">
        <v>61316.93</v>
      </c>
      <c r="F72" s="54">
        <f t="shared" si="119"/>
        <v>857620.09000000008</v>
      </c>
      <c r="G72" s="243">
        <v>5621645</v>
      </c>
      <c r="H72" s="245">
        <v>768475</v>
      </c>
      <c r="I72" s="245">
        <f t="shared" si="115"/>
        <v>5593816.8399999999</v>
      </c>
      <c r="J72" s="57">
        <f t="shared" si="80"/>
        <v>1759618.1517516188</v>
      </c>
      <c r="K72" s="22">
        <f t="shared" si="116"/>
        <v>8211055.0817516185</v>
      </c>
      <c r="L72" s="23">
        <f t="shared" si="117"/>
        <v>0.64834261600102938</v>
      </c>
      <c r="M72" s="23">
        <f t="shared" si="118"/>
        <v>0.6812543314234718</v>
      </c>
      <c r="N72" s="236">
        <v>1789056</v>
      </c>
      <c r="O72" s="232"/>
      <c r="P72" s="328">
        <f t="shared" si="124"/>
        <v>72000</v>
      </c>
      <c r="Q72" s="58">
        <f t="shared" si="120"/>
        <v>1861056</v>
      </c>
      <c r="R72" s="60">
        <v>75</v>
      </c>
      <c r="S72" s="60">
        <v>28</v>
      </c>
      <c r="T72" s="60">
        <v>0</v>
      </c>
      <c r="U72" s="60">
        <v>9</v>
      </c>
      <c r="V72" s="60">
        <f t="shared" si="81"/>
        <v>112</v>
      </c>
      <c r="W72" s="61">
        <v>30183</v>
      </c>
      <c r="X72" s="62">
        <v>5197733.9998626709</v>
      </c>
      <c r="Y72" s="63"/>
      <c r="Z72" s="64">
        <f t="shared" si="82"/>
        <v>234000</v>
      </c>
      <c r="AA72" s="64">
        <f t="shared" si="83"/>
        <v>5431733.9998626709</v>
      </c>
      <c r="AB72" s="63">
        <v>20373</v>
      </c>
      <c r="AC72" s="63">
        <v>19055</v>
      </c>
      <c r="AD72" s="63">
        <v>10336</v>
      </c>
      <c r="AE72" s="63">
        <v>554</v>
      </c>
      <c r="AF72" s="32">
        <f t="shared" si="84"/>
        <v>5.3786407766990294</v>
      </c>
      <c r="AG72" s="65">
        <f t="shared" si="85"/>
        <v>49944.79321428571</v>
      </c>
      <c r="AH72" s="65">
        <f t="shared" si="86"/>
        <v>23368.198587068026</v>
      </c>
      <c r="AI72" s="56">
        <f t="shared" si="121"/>
        <v>73312.991801353739</v>
      </c>
      <c r="AJ72" s="66">
        <f t="shared" si="87"/>
        <v>3.1266862747728412</v>
      </c>
      <c r="AK72" s="66">
        <f t="shared" si="88"/>
        <v>1.4629157733193476</v>
      </c>
      <c r="AL72" s="67">
        <f t="shared" si="89"/>
        <v>4.5896020480921882</v>
      </c>
      <c r="AM72" s="67">
        <f t="shared" si="90"/>
        <v>0.50353447133323259</v>
      </c>
      <c r="AN72" s="67">
        <f t="shared" si="91"/>
        <v>1.5116821040866906</v>
      </c>
      <c r="AO72" s="65">
        <f t="shared" si="92"/>
        <v>541.19744969040244</v>
      </c>
      <c r="AP72" s="65">
        <f t="shared" si="93"/>
        <v>253.2157741632758</v>
      </c>
      <c r="AQ72" s="65">
        <f t="shared" si="122"/>
        <v>794.41322385367823</v>
      </c>
      <c r="AR72" s="65">
        <f t="shared" si="94"/>
        <v>274.57010945859713</v>
      </c>
      <c r="AS72" s="65">
        <f t="shared" si="95"/>
        <v>128.46602079966715</v>
      </c>
      <c r="AT72" s="65">
        <f t="shared" si="123"/>
        <v>403.03613025826428</v>
      </c>
      <c r="AU72" s="68">
        <f t="shared" si="96"/>
        <v>293.56162896877458</v>
      </c>
      <c r="AV72" s="56">
        <f t="shared" si="97"/>
        <v>137.35178387570815</v>
      </c>
      <c r="AW72" s="56">
        <f t="shared" si="98"/>
        <v>430.91341284448276</v>
      </c>
      <c r="AX72" s="56">
        <f t="shared" si="99"/>
        <v>42.095915672704074</v>
      </c>
      <c r="AY72" s="56">
        <f t="shared" si="100"/>
        <v>8326.408640776699</v>
      </c>
      <c r="AZ72" s="58">
        <f t="shared" si="101"/>
        <v>17369.475728155339</v>
      </c>
      <c r="BA72" s="69">
        <f t="shared" si="102"/>
        <v>50463.436891870588</v>
      </c>
      <c r="BB72" s="70">
        <f t="shared" si="103"/>
        <v>197.79611650485438</v>
      </c>
      <c r="BC72" s="60">
        <f t="shared" si="104"/>
        <v>52.123285197178809</v>
      </c>
      <c r="BD72" s="32">
        <f t="shared" si="105"/>
        <v>17.940794223826718</v>
      </c>
      <c r="BE72" s="71">
        <f t="shared" si="106"/>
        <v>2.9052941885903354</v>
      </c>
      <c r="BF72" s="72">
        <f t="shared" si="107"/>
        <v>128.46602079966715</v>
      </c>
      <c r="BG72" s="73">
        <f t="shared" si="108"/>
        <v>0.16499884180734514</v>
      </c>
      <c r="BH72" s="66">
        <f t="shared" si="109"/>
        <v>1.4629157733193476</v>
      </c>
      <c r="BI72" s="74">
        <f t="shared" si="110"/>
        <v>25410.080017006007</v>
      </c>
      <c r="BJ72" s="257">
        <v>249730564</v>
      </c>
      <c r="BK72" s="75">
        <f t="shared" si="111"/>
        <v>2.2399408187777928E-2</v>
      </c>
      <c r="BL72" s="75">
        <f t="shared" si="112"/>
        <v>2.5588057375307893E-2</v>
      </c>
      <c r="BM72" s="75">
        <f t="shared" si="113"/>
        <v>2.935010459890515E-2</v>
      </c>
      <c r="BN72" s="225">
        <v>25687</v>
      </c>
      <c r="BO72" s="66">
        <f t="shared" si="114"/>
        <v>319.65800139181761</v>
      </c>
      <c r="BP72" s="58">
        <v>225</v>
      </c>
      <c r="BQ72" s="51"/>
      <c r="BR72" s="51"/>
      <c r="BS72" s="51"/>
      <c r="BT72" s="51"/>
      <c r="BU72" s="51"/>
    </row>
    <row r="73" spans="1:73" s="76" customFormat="1" x14ac:dyDescent="0.25">
      <c r="A73" s="52" t="s">
        <v>180</v>
      </c>
      <c r="B73" s="53" t="s">
        <v>73</v>
      </c>
      <c r="C73" s="54">
        <v>185805.4</v>
      </c>
      <c r="D73" s="55"/>
      <c r="E73" s="54">
        <v>12501.51</v>
      </c>
      <c r="F73" s="54">
        <f t="shared" si="119"/>
        <v>198306.91</v>
      </c>
      <c r="G73" s="243">
        <v>574516</v>
      </c>
      <c r="H73" s="245">
        <v>57292</v>
      </c>
      <c r="I73" s="245">
        <f t="shared" si="115"/>
        <v>446002.6</v>
      </c>
      <c r="J73" s="57">
        <f t="shared" si="80"/>
        <v>395804.32045547874</v>
      </c>
      <c r="K73" s="22">
        <f t="shared" si="116"/>
        <v>1040113.8304554787</v>
      </c>
      <c r="L73" s="23">
        <f t="shared" si="117"/>
        <v>0.39550464586226786</v>
      </c>
      <c r="M73" s="23">
        <f t="shared" si="118"/>
        <v>0.42880172048542986</v>
      </c>
      <c r="N73" s="236">
        <v>402426</v>
      </c>
      <c r="O73" s="232"/>
      <c r="P73" s="328">
        <f t="shared" si="124"/>
        <v>0</v>
      </c>
      <c r="Q73" s="58">
        <f t="shared" si="120"/>
        <v>402426</v>
      </c>
      <c r="R73" s="60">
        <v>19</v>
      </c>
      <c r="S73" s="60">
        <v>2</v>
      </c>
      <c r="T73" s="60">
        <v>0</v>
      </c>
      <c r="U73" s="60"/>
      <c r="V73" s="60">
        <f t="shared" si="81"/>
        <v>21</v>
      </c>
      <c r="W73" s="61">
        <v>7226</v>
      </c>
      <c r="X73" s="62">
        <v>1241460</v>
      </c>
      <c r="Y73" s="63"/>
      <c r="Z73" s="64">
        <f t="shared" si="82"/>
        <v>0</v>
      </c>
      <c r="AA73" s="64">
        <f t="shared" si="83"/>
        <v>1241460</v>
      </c>
      <c r="AB73" s="63">
        <v>2592</v>
      </c>
      <c r="AC73" s="63">
        <v>2440</v>
      </c>
      <c r="AD73" s="63">
        <v>1402</v>
      </c>
      <c r="AE73" s="63">
        <v>43</v>
      </c>
      <c r="AF73" s="32">
        <f t="shared" si="84"/>
        <v>2.0476190476190474</v>
      </c>
      <c r="AG73" s="65">
        <f t="shared" si="85"/>
        <v>21238.219047619048</v>
      </c>
      <c r="AH73" s="65">
        <f t="shared" si="86"/>
        <v>28291.010974070417</v>
      </c>
      <c r="AI73" s="56">
        <f t="shared" si="121"/>
        <v>49529.230021689466</v>
      </c>
      <c r="AJ73" s="66">
        <f t="shared" si="87"/>
        <v>1.1082847529732174</v>
      </c>
      <c r="AK73" s="66">
        <f t="shared" si="88"/>
        <v>1.4763241700473597</v>
      </c>
      <c r="AL73" s="67">
        <f t="shared" si="89"/>
        <v>2.5846089230205771</v>
      </c>
      <c r="AM73" s="67">
        <f t="shared" si="90"/>
        <v>0.47855849600911732</v>
      </c>
      <c r="AN73" s="67">
        <f t="shared" si="91"/>
        <v>0.8378150165575039</v>
      </c>
      <c r="AO73" s="65">
        <f t="shared" si="92"/>
        <v>318.11883024251068</v>
      </c>
      <c r="AP73" s="65">
        <f t="shared" si="93"/>
        <v>423.75979347751695</v>
      </c>
      <c r="AQ73" s="65">
        <f t="shared" si="122"/>
        <v>741.87862372002769</v>
      </c>
      <c r="AR73" s="65">
        <f t="shared" si="94"/>
        <v>172.06890432098766</v>
      </c>
      <c r="AS73" s="65">
        <f t="shared" si="95"/>
        <v>229.20957965103347</v>
      </c>
      <c r="AT73" s="65">
        <f t="shared" si="123"/>
        <v>401.27848397202115</v>
      </c>
      <c r="AU73" s="68">
        <f t="shared" si="96"/>
        <v>182.78795081967212</v>
      </c>
      <c r="AV73" s="56">
        <f t="shared" si="97"/>
        <v>243.48820920306508</v>
      </c>
      <c r="AW73" s="56">
        <f t="shared" si="98"/>
        <v>426.2761600227372</v>
      </c>
      <c r="AX73" s="56">
        <f t="shared" si="99"/>
        <v>76.507295524691358</v>
      </c>
      <c r="AY73" s="56">
        <f t="shared" si="100"/>
        <v>9443.1861904761899</v>
      </c>
      <c r="AZ73" s="58">
        <f t="shared" si="101"/>
        <v>19163.142857142859</v>
      </c>
      <c r="BA73" s="69">
        <f t="shared" si="102"/>
        <v>59117.142857142855</v>
      </c>
      <c r="BB73" s="70">
        <f t="shared" si="103"/>
        <v>123.42857142857143</v>
      </c>
      <c r="BC73" s="60">
        <f t="shared" si="104"/>
        <v>160.3953488372093</v>
      </c>
      <c r="BD73" s="32">
        <f t="shared" si="105"/>
        <v>51.993023255813952</v>
      </c>
      <c r="BE73" s="71">
        <f t="shared" si="106"/>
        <v>3.0849398398711814</v>
      </c>
      <c r="BF73" s="72">
        <f t="shared" si="107"/>
        <v>229.20957965103347</v>
      </c>
      <c r="BG73" s="73">
        <f t="shared" si="108"/>
        <v>0.15973685016029515</v>
      </c>
      <c r="BH73" s="66">
        <f t="shared" si="109"/>
        <v>1.4763241700473597</v>
      </c>
      <c r="BI73" s="74">
        <f t="shared" si="110"/>
        <v>28291.010974070417</v>
      </c>
      <c r="BJ73" s="257">
        <v>19812574</v>
      </c>
      <c r="BK73" s="75">
        <f t="shared" si="111"/>
        <v>2.2511088160478289E-2</v>
      </c>
      <c r="BL73" s="75">
        <f t="shared" si="112"/>
        <v>3.1889243669197147E-2</v>
      </c>
      <c r="BM73" s="75">
        <f t="shared" si="113"/>
        <v>4.8015744018078566E-2</v>
      </c>
      <c r="BN73" s="225">
        <v>2126</v>
      </c>
      <c r="BO73" s="66">
        <f t="shared" si="114"/>
        <v>489.2351036949571</v>
      </c>
      <c r="BP73" s="58">
        <v>341</v>
      </c>
      <c r="BQ73" s="51"/>
      <c r="BR73" s="51"/>
      <c r="BS73" s="51"/>
      <c r="BT73" s="51"/>
      <c r="BU73" s="51"/>
    </row>
    <row r="74" spans="1:73" s="76" customFormat="1" x14ac:dyDescent="0.25">
      <c r="A74" s="52" t="s">
        <v>181</v>
      </c>
      <c r="B74" s="53" t="s">
        <v>74</v>
      </c>
      <c r="C74" s="54">
        <v>189614.53</v>
      </c>
      <c r="D74" s="55"/>
      <c r="E74" s="54">
        <v>16073.37</v>
      </c>
      <c r="F74" s="54">
        <f t="shared" si="119"/>
        <v>205687.9</v>
      </c>
      <c r="G74" s="243">
        <v>808209</v>
      </c>
      <c r="H74" s="245">
        <v>0</v>
      </c>
      <c r="I74" s="245">
        <f t="shared" si="115"/>
        <v>618594.47</v>
      </c>
      <c r="J74" s="57">
        <f t="shared" si="80"/>
        <v>427795.12454650388</v>
      </c>
      <c r="K74" s="22">
        <f t="shared" si="116"/>
        <v>1252077.4945465038</v>
      </c>
      <c r="L74" s="23">
        <f t="shared" si="117"/>
        <v>0.49405445964353173</v>
      </c>
      <c r="M74" s="23">
        <f t="shared" si="118"/>
        <v>0.49405445964353173</v>
      </c>
      <c r="N74" s="236">
        <v>434952</v>
      </c>
      <c r="O74" s="232"/>
      <c r="P74" s="328">
        <f t="shared" si="124"/>
        <v>72000</v>
      </c>
      <c r="Q74" s="58">
        <f t="shared" si="120"/>
        <v>506952</v>
      </c>
      <c r="R74" s="60">
        <v>19</v>
      </c>
      <c r="S74" s="60">
        <v>8</v>
      </c>
      <c r="T74" s="60">
        <v>1</v>
      </c>
      <c r="U74" s="60">
        <v>9</v>
      </c>
      <c r="V74" s="60">
        <f t="shared" si="81"/>
        <v>37</v>
      </c>
      <c r="W74" s="61">
        <v>7631</v>
      </c>
      <c r="X74" s="62">
        <v>1207620</v>
      </c>
      <c r="Y74" s="63"/>
      <c r="Z74" s="64">
        <f t="shared" si="82"/>
        <v>234000</v>
      </c>
      <c r="AA74" s="64">
        <f t="shared" si="83"/>
        <v>1441620</v>
      </c>
      <c r="AB74" s="63">
        <v>3235</v>
      </c>
      <c r="AC74" s="63">
        <v>3131</v>
      </c>
      <c r="AD74" s="63">
        <v>1678</v>
      </c>
      <c r="AE74" s="63">
        <v>100</v>
      </c>
      <c r="AF74" s="32">
        <f t="shared" si="84"/>
        <v>3.5714285714285716</v>
      </c>
      <c r="AG74" s="65">
        <f t="shared" si="85"/>
        <v>16718.769459459458</v>
      </c>
      <c r="AH74" s="65">
        <f t="shared" si="86"/>
        <v>17121.162825581188</v>
      </c>
      <c r="AI74" s="56">
        <f t="shared" si="121"/>
        <v>33839.932285040646</v>
      </c>
      <c r="AJ74" s="66">
        <f t="shared" si="87"/>
        <v>1.422213186742445</v>
      </c>
      <c r="AK74" s="66">
        <f t="shared" si="88"/>
        <v>1.4564435260592064</v>
      </c>
      <c r="AL74" s="67">
        <f t="shared" si="89"/>
        <v>2.8786567128016509</v>
      </c>
      <c r="AM74" s="67">
        <f t="shared" si="90"/>
        <v>0.52457149148449334</v>
      </c>
      <c r="AN74" s="67">
        <f t="shared" si="91"/>
        <v>0.86852117378123483</v>
      </c>
      <c r="AO74" s="65">
        <f t="shared" si="92"/>
        <v>368.64986293206198</v>
      </c>
      <c r="AP74" s="65">
        <f t="shared" si="93"/>
        <v>377.52266063558039</v>
      </c>
      <c r="AQ74" s="65">
        <f t="shared" si="122"/>
        <v>746.17252356764243</v>
      </c>
      <c r="AR74" s="65">
        <f t="shared" si="94"/>
        <v>191.21931066460587</v>
      </c>
      <c r="AS74" s="65">
        <f t="shared" si="95"/>
        <v>195.82164591854834</v>
      </c>
      <c r="AT74" s="65">
        <f t="shared" si="123"/>
        <v>387.04095658315418</v>
      </c>
      <c r="AU74" s="68">
        <f t="shared" si="96"/>
        <v>197.57089428297667</v>
      </c>
      <c r="AV74" s="56">
        <f t="shared" si="97"/>
        <v>202.32610173954134</v>
      </c>
      <c r="AW74" s="56">
        <f t="shared" si="98"/>
        <v>399.89699602251795</v>
      </c>
      <c r="AX74" s="56">
        <f t="shared" si="99"/>
        <v>63.582040185471406</v>
      </c>
      <c r="AY74" s="56">
        <f t="shared" si="100"/>
        <v>7618.0703703703703</v>
      </c>
      <c r="AZ74" s="58">
        <f t="shared" si="101"/>
        <v>15534</v>
      </c>
      <c r="BA74" s="69">
        <f t="shared" si="102"/>
        <v>43129.285714285717</v>
      </c>
      <c r="BB74" s="70">
        <f t="shared" si="103"/>
        <v>115.53571428571429</v>
      </c>
      <c r="BC74" s="60">
        <f t="shared" si="104"/>
        <v>67.09</v>
      </c>
      <c r="BD74" s="32">
        <f t="shared" si="105"/>
        <v>24.164000000000001</v>
      </c>
      <c r="BE74" s="71">
        <f t="shared" si="106"/>
        <v>2.7764442973017713</v>
      </c>
      <c r="BF74" s="72">
        <f t="shared" si="107"/>
        <v>195.82164591854834</v>
      </c>
      <c r="BG74" s="73">
        <f t="shared" si="108"/>
        <v>0.17032501945976383</v>
      </c>
      <c r="BH74" s="66">
        <f t="shared" si="109"/>
        <v>1.4564435260592064</v>
      </c>
      <c r="BI74" s="74">
        <f t="shared" si="110"/>
        <v>23462.334242463108</v>
      </c>
      <c r="BJ74" s="257">
        <v>47446930</v>
      </c>
      <c r="BK74" s="75">
        <f t="shared" si="111"/>
        <v>1.3037607912672115E-2</v>
      </c>
      <c r="BL74" s="75">
        <f t="shared" si="112"/>
        <v>1.7033957729193437E-2</v>
      </c>
      <c r="BM74" s="75">
        <f t="shared" si="113"/>
        <v>2.5817466759987209E-2</v>
      </c>
      <c r="BN74" s="225">
        <v>5077</v>
      </c>
      <c r="BO74" s="66">
        <f t="shared" si="114"/>
        <v>246.61758805328023</v>
      </c>
      <c r="BP74" s="58">
        <v>117</v>
      </c>
      <c r="BQ74" s="51"/>
      <c r="BR74" s="51"/>
      <c r="BS74" s="51"/>
      <c r="BT74" s="51"/>
      <c r="BU74" s="51"/>
    </row>
    <row r="75" spans="1:73" s="76" customFormat="1" x14ac:dyDescent="0.25">
      <c r="A75" s="52" t="s">
        <v>182</v>
      </c>
      <c r="B75" s="53" t="s">
        <v>75</v>
      </c>
      <c r="C75" s="54">
        <v>354777</v>
      </c>
      <c r="D75" s="55"/>
      <c r="E75" s="54">
        <v>30956.12</v>
      </c>
      <c r="F75" s="54">
        <f t="shared" si="119"/>
        <v>385733.12</v>
      </c>
      <c r="G75" s="243">
        <v>1693462</v>
      </c>
      <c r="H75" s="245">
        <v>1141</v>
      </c>
      <c r="I75" s="245">
        <f t="shared" si="115"/>
        <v>1339826</v>
      </c>
      <c r="J75" s="57">
        <f t="shared" si="80"/>
        <v>871903.33636638115</v>
      </c>
      <c r="K75" s="22">
        <f t="shared" si="116"/>
        <v>2597462.4563663811</v>
      </c>
      <c r="L75" s="23">
        <f t="shared" si="117"/>
        <v>0.51560834145457635</v>
      </c>
      <c r="M75" s="23">
        <f t="shared" si="118"/>
        <v>0.51582112254061119</v>
      </c>
      <c r="N75" s="236">
        <v>886490</v>
      </c>
      <c r="O75" s="232"/>
      <c r="P75" s="328">
        <f t="shared" si="124"/>
        <v>40000</v>
      </c>
      <c r="Q75" s="58">
        <f t="shared" si="120"/>
        <v>926490</v>
      </c>
      <c r="R75" s="60">
        <v>47</v>
      </c>
      <c r="S75" s="60">
        <v>5</v>
      </c>
      <c r="T75" s="60">
        <v>0</v>
      </c>
      <c r="U75" s="60">
        <v>5</v>
      </c>
      <c r="V75" s="60">
        <f t="shared" si="81"/>
        <v>57</v>
      </c>
      <c r="W75" s="61">
        <v>12979</v>
      </c>
      <c r="X75" s="62">
        <v>2259198</v>
      </c>
      <c r="Y75" s="63"/>
      <c r="Z75" s="64">
        <f t="shared" si="82"/>
        <v>130000</v>
      </c>
      <c r="AA75" s="64">
        <f t="shared" si="83"/>
        <v>2389198</v>
      </c>
      <c r="AB75" s="63">
        <v>7401</v>
      </c>
      <c r="AC75" s="63">
        <v>7401</v>
      </c>
      <c r="AD75" s="63">
        <v>4071</v>
      </c>
      <c r="AE75" s="63">
        <v>200</v>
      </c>
      <c r="AF75" s="32">
        <f t="shared" si="84"/>
        <v>3.8461538461538463</v>
      </c>
      <c r="AG75" s="65">
        <f t="shared" si="85"/>
        <v>23505.719298245614</v>
      </c>
      <c r="AH75" s="65">
        <f t="shared" si="86"/>
        <v>22063.797480111949</v>
      </c>
      <c r="AI75" s="56">
        <f t="shared" si="121"/>
        <v>45569.51677835756</v>
      </c>
      <c r="AJ75" s="66">
        <f t="shared" si="87"/>
        <v>1.5113830951279765</v>
      </c>
      <c r="AK75" s="66">
        <f t="shared" si="88"/>
        <v>1.4186696481250562</v>
      </c>
      <c r="AL75" s="67">
        <f t="shared" si="89"/>
        <v>2.9300527432530328</v>
      </c>
      <c r="AM75" s="67">
        <f t="shared" si="90"/>
        <v>0.5566738534499327</v>
      </c>
      <c r="AN75" s="67">
        <f t="shared" si="91"/>
        <v>1.0871691908190033</v>
      </c>
      <c r="AO75" s="65">
        <f t="shared" si="92"/>
        <v>329.1147138295259</v>
      </c>
      <c r="AP75" s="65">
        <f t="shared" si="93"/>
        <v>308.92568321453723</v>
      </c>
      <c r="AQ75" s="65">
        <f t="shared" si="122"/>
        <v>638.04039704406318</v>
      </c>
      <c r="AR75" s="65">
        <f t="shared" si="94"/>
        <v>181.03310363464396</v>
      </c>
      <c r="AS75" s="65">
        <f t="shared" si="95"/>
        <v>169.92790925096355</v>
      </c>
      <c r="AT75" s="65">
        <f t="shared" si="123"/>
        <v>350.96101288560749</v>
      </c>
      <c r="AU75" s="68">
        <f t="shared" si="96"/>
        <v>181.03310363464396</v>
      </c>
      <c r="AV75" s="56">
        <f t="shared" si="97"/>
        <v>169.92790925096355</v>
      </c>
      <c r="AW75" s="56">
        <f t="shared" si="98"/>
        <v>350.96101288560749</v>
      </c>
      <c r="AX75" s="56">
        <f t="shared" si="99"/>
        <v>52.119054181867313</v>
      </c>
      <c r="AY75" s="56">
        <f t="shared" si="100"/>
        <v>7417.9446153846156</v>
      </c>
      <c r="AZ75" s="58">
        <f t="shared" si="101"/>
        <v>17047.884615384617</v>
      </c>
      <c r="BA75" s="69">
        <f t="shared" si="102"/>
        <v>43446.115384615383</v>
      </c>
      <c r="BB75" s="70">
        <f t="shared" si="103"/>
        <v>142.32692307692307</v>
      </c>
      <c r="BC75" s="60">
        <f t="shared" si="104"/>
        <v>62.755500000000005</v>
      </c>
      <c r="BD75" s="32">
        <f t="shared" si="105"/>
        <v>24.624722222222221</v>
      </c>
      <c r="BE75" s="71">
        <f t="shared" si="106"/>
        <v>2.5484754481156018</v>
      </c>
      <c r="BF75" s="72">
        <f t="shared" si="107"/>
        <v>169.92790925096355</v>
      </c>
      <c r="BG75" s="73">
        <f t="shared" si="108"/>
        <v>0.17073896134823066</v>
      </c>
      <c r="BH75" s="66">
        <f t="shared" si="109"/>
        <v>1.4186696481250562</v>
      </c>
      <c r="BI75" s="74">
        <f t="shared" si="110"/>
        <v>24185.316468584253</v>
      </c>
      <c r="BJ75" s="257">
        <v>76221280</v>
      </c>
      <c r="BK75" s="75">
        <f t="shared" si="111"/>
        <v>1.7578109420361348E-2</v>
      </c>
      <c r="BL75" s="75">
        <f t="shared" si="112"/>
        <v>2.2232675704212786E-2</v>
      </c>
      <c r="BM75" s="75">
        <f t="shared" si="113"/>
        <v>3.3276163019153045E-2</v>
      </c>
      <c r="BN75" s="225">
        <v>9948</v>
      </c>
      <c r="BO75" s="66">
        <f t="shared" si="114"/>
        <v>261.10398636573996</v>
      </c>
      <c r="BP75" s="58">
        <v>134</v>
      </c>
      <c r="BQ75" s="51"/>
      <c r="BR75" s="51"/>
      <c r="BS75" s="51"/>
      <c r="BT75" s="51"/>
      <c r="BU75" s="51"/>
    </row>
    <row r="76" spans="1:73" s="76" customFormat="1" x14ac:dyDescent="0.25">
      <c r="A76" s="52" t="s">
        <v>183</v>
      </c>
      <c r="B76" s="53" t="s">
        <v>76</v>
      </c>
      <c r="C76" s="54">
        <v>164002.89000000001</v>
      </c>
      <c r="D76" s="55"/>
      <c r="E76" s="54">
        <v>13692.13</v>
      </c>
      <c r="F76" s="54">
        <f t="shared" si="119"/>
        <v>177695.02000000002</v>
      </c>
      <c r="G76" s="243">
        <v>923932</v>
      </c>
      <c r="H76" s="245">
        <v>0</v>
      </c>
      <c r="I76" s="245">
        <f t="shared" si="115"/>
        <v>759929.11</v>
      </c>
      <c r="J76" s="57">
        <f t="shared" si="80"/>
        <v>324961.49818811222</v>
      </c>
      <c r="K76" s="22">
        <f t="shared" si="116"/>
        <v>1262585.6281881123</v>
      </c>
      <c r="L76" s="23">
        <f t="shared" si="117"/>
        <v>0.60188322521185733</v>
      </c>
      <c r="M76" s="23">
        <f t="shared" si="118"/>
        <v>0.60188322521185733</v>
      </c>
      <c r="N76" s="236">
        <v>330398</v>
      </c>
      <c r="O76" s="232"/>
      <c r="P76" s="328">
        <f t="shared" si="124"/>
        <v>24000</v>
      </c>
      <c r="Q76" s="58">
        <f t="shared" si="120"/>
        <v>354398</v>
      </c>
      <c r="R76" s="60">
        <v>18</v>
      </c>
      <c r="S76" s="60">
        <v>5</v>
      </c>
      <c r="T76" s="60">
        <v>0</v>
      </c>
      <c r="U76" s="60">
        <v>3</v>
      </c>
      <c r="V76" s="60">
        <f t="shared" si="81"/>
        <v>26</v>
      </c>
      <c r="W76" s="61">
        <v>6703</v>
      </c>
      <c r="X76" s="62">
        <v>1059580</v>
      </c>
      <c r="Y76" s="63"/>
      <c r="Z76" s="64">
        <f t="shared" si="82"/>
        <v>78000</v>
      </c>
      <c r="AA76" s="64">
        <f t="shared" si="83"/>
        <v>1137580</v>
      </c>
      <c r="AB76" s="63">
        <v>3246</v>
      </c>
      <c r="AC76" s="63">
        <v>3246</v>
      </c>
      <c r="AD76" s="63">
        <v>1491</v>
      </c>
      <c r="AE76" s="63">
        <v>109</v>
      </c>
      <c r="AF76" s="32">
        <f t="shared" si="84"/>
        <v>4.7391304347826084</v>
      </c>
      <c r="AG76" s="65">
        <f t="shared" si="85"/>
        <v>29228.042692307692</v>
      </c>
      <c r="AH76" s="65">
        <f t="shared" si="86"/>
        <v>19332.943007235088</v>
      </c>
      <c r="AI76" s="56">
        <f t="shared" si="121"/>
        <v>48560.985699542784</v>
      </c>
      <c r="AJ76" s="66">
        <f t="shared" si="87"/>
        <v>2.3000414954085677</v>
      </c>
      <c r="AK76" s="66">
        <f t="shared" si="88"/>
        <v>1.5213667098109318</v>
      </c>
      <c r="AL76" s="67">
        <f t="shared" si="89"/>
        <v>3.8214082052195</v>
      </c>
      <c r="AM76" s="67">
        <f t="shared" si="90"/>
        <v>0.47439222917392954</v>
      </c>
      <c r="AN76" s="67">
        <f t="shared" si="91"/>
        <v>1.1098873294081404</v>
      </c>
      <c r="AO76" s="65">
        <f t="shared" si="92"/>
        <v>509.67747149564048</v>
      </c>
      <c r="AP76" s="65">
        <f t="shared" si="93"/>
        <v>337.12710810738582</v>
      </c>
      <c r="AQ76" s="65">
        <f t="shared" si="122"/>
        <v>846.80457960302624</v>
      </c>
      <c r="AR76" s="65">
        <f t="shared" si="94"/>
        <v>234.11247997535429</v>
      </c>
      <c r="AS76" s="65">
        <f t="shared" si="95"/>
        <v>154.85413376097111</v>
      </c>
      <c r="AT76" s="65">
        <f t="shared" si="123"/>
        <v>388.96661373632537</v>
      </c>
      <c r="AU76" s="68">
        <f t="shared" si="96"/>
        <v>234.11247997535429</v>
      </c>
      <c r="AV76" s="56">
        <f t="shared" si="97"/>
        <v>154.85413376097111</v>
      </c>
      <c r="AW76" s="56">
        <f t="shared" si="98"/>
        <v>388.96661373632543</v>
      </c>
      <c r="AX76" s="56">
        <f t="shared" si="99"/>
        <v>54.742766481823786</v>
      </c>
      <c r="AY76" s="56">
        <f t="shared" si="100"/>
        <v>7725.8704347826097</v>
      </c>
      <c r="AZ76" s="58">
        <f t="shared" si="101"/>
        <v>14365.130434782608</v>
      </c>
      <c r="BA76" s="69">
        <f t="shared" si="102"/>
        <v>46068.695652173912</v>
      </c>
      <c r="BB76" s="70">
        <f t="shared" si="103"/>
        <v>141.13043478260869</v>
      </c>
      <c r="BC76" s="60">
        <f t="shared" si="104"/>
        <v>54.005096839959229</v>
      </c>
      <c r="BD76" s="32">
        <f t="shared" si="105"/>
        <v>16.839857288481141</v>
      </c>
      <c r="BE76" s="71">
        <f t="shared" si="106"/>
        <v>3.2069806717958342</v>
      </c>
      <c r="BF76" s="72">
        <f t="shared" si="107"/>
        <v>154.85413376097111</v>
      </c>
      <c r="BG76" s="73">
        <f t="shared" si="108"/>
        <v>0.16770325978217787</v>
      </c>
      <c r="BH76" s="66">
        <f t="shared" si="109"/>
        <v>1.5213667098109318</v>
      </c>
      <c r="BI76" s="74">
        <f t="shared" si="110"/>
        <v>21854.631225570098</v>
      </c>
      <c r="BJ76" s="257">
        <v>29417839</v>
      </c>
      <c r="BK76" s="75">
        <f t="shared" si="111"/>
        <v>2.5832254707764225E-2</v>
      </c>
      <c r="BL76" s="75">
        <f t="shared" si="112"/>
        <v>3.1407201596283123E-2</v>
      </c>
      <c r="BM76" s="75">
        <f t="shared" si="113"/>
        <v>4.1989774912560535E-2</v>
      </c>
      <c r="BN76" s="225">
        <v>2999</v>
      </c>
      <c r="BO76" s="66">
        <f t="shared" si="114"/>
        <v>421.00221013274836</v>
      </c>
      <c r="BP76" s="58">
        <v>71</v>
      </c>
      <c r="BQ76" s="51"/>
      <c r="BR76" s="51"/>
      <c r="BS76" s="51"/>
      <c r="BT76" s="51"/>
      <c r="BU76" s="51"/>
    </row>
    <row r="77" spans="1:73" s="76" customFormat="1" x14ac:dyDescent="0.25">
      <c r="A77" s="52" t="s">
        <v>184</v>
      </c>
      <c r="B77" s="53" t="s">
        <v>77</v>
      </c>
      <c r="C77" s="54">
        <v>131235.98000000001</v>
      </c>
      <c r="D77" s="55"/>
      <c r="E77" s="54">
        <v>12501.51</v>
      </c>
      <c r="F77" s="54">
        <f t="shared" si="119"/>
        <v>143737.49000000002</v>
      </c>
      <c r="G77" s="243">
        <v>432065</v>
      </c>
      <c r="H77" s="245">
        <v>1468</v>
      </c>
      <c r="I77" s="245">
        <f t="shared" si="115"/>
        <v>302297.02</v>
      </c>
      <c r="J77" s="57">
        <f t="shared" si="80"/>
        <v>272981.11338178249</v>
      </c>
      <c r="K77" s="22">
        <f t="shared" si="116"/>
        <v>719015.62338178256</v>
      </c>
      <c r="L77" s="23">
        <f t="shared" si="117"/>
        <v>0.41924606841034601</v>
      </c>
      <c r="M77" s="23">
        <f t="shared" si="118"/>
        <v>0.42043178224444017</v>
      </c>
      <c r="N77" s="236">
        <v>277548</v>
      </c>
      <c r="O77" s="232"/>
      <c r="P77" s="328">
        <f t="shared" si="124"/>
        <v>0</v>
      </c>
      <c r="Q77" s="58">
        <f t="shared" si="120"/>
        <v>277548</v>
      </c>
      <c r="R77" s="60">
        <v>20</v>
      </c>
      <c r="S77" s="60">
        <v>1</v>
      </c>
      <c r="T77" s="60">
        <v>0</v>
      </c>
      <c r="U77" s="60"/>
      <c r="V77" s="60">
        <f t="shared" si="81"/>
        <v>21</v>
      </c>
      <c r="W77" s="61">
        <v>4984</v>
      </c>
      <c r="X77" s="62">
        <v>846255</v>
      </c>
      <c r="Y77" s="63"/>
      <c r="Z77" s="64">
        <f t="shared" si="82"/>
        <v>0</v>
      </c>
      <c r="AA77" s="64">
        <f t="shared" si="83"/>
        <v>846255</v>
      </c>
      <c r="AB77" s="63">
        <v>2887</v>
      </c>
      <c r="AC77" s="63">
        <v>2733</v>
      </c>
      <c r="AD77" s="63">
        <v>1449</v>
      </c>
      <c r="AE77" s="63">
        <v>63</v>
      </c>
      <c r="AF77" s="32">
        <f t="shared" si="84"/>
        <v>3</v>
      </c>
      <c r="AG77" s="65">
        <f t="shared" si="85"/>
        <v>14395.096190476192</v>
      </c>
      <c r="AH77" s="65">
        <f t="shared" si="86"/>
        <v>19843.743018180121</v>
      </c>
      <c r="AI77" s="56">
        <f t="shared" si="121"/>
        <v>34238.839208656311</v>
      </c>
      <c r="AJ77" s="66">
        <f t="shared" si="87"/>
        <v>1.0891702336172482</v>
      </c>
      <c r="AK77" s="66">
        <f t="shared" si="88"/>
        <v>1.5014289542053358</v>
      </c>
      <c r="AL77" s="67">
        <f t="shared" si="89"/>
        <v>2.5905991878225842</v>
      </c>
      <c r="AM77" s="67">
        <f t="shared" si="90"/>
        <v>0.49242675479823755</v>
      </c>
      <c r="AN77" s="67">
        <f t="shared" si="91"/>
        <v>0.84964416562594314</v>
      </c>
      <c r="AO77" s="65">
        <f t="shared" si="92"/>
        <v>208.62458247066945</v>
      </c>
      <c r="AP77" s="65">
        <f t="shared" si="93"/>
        <v>287.59047852434958</v>
      </c>
      <c r="AQ77" s="65">
        <f t="shared" si="122"/>
        <v>496.21506099501903</v>
      </c>
      <c r="AR77" s="65">
        <f t="shared" si="94"/>
        <v>104.70974021475581</v>
      </c>
      <c r="AS77" s="65">
        <f t="shared" si="95"/>
        <v>144.34312552191983</v>
      </c>
      <c r="AT77" s="65">
        <f t="shared" si="123"/>
        <v>249.05286573667564</v>
      </c>
      <c r="AU77" s="68">
        <f t="shared" si="96"/>
        <v>110.60995975118918</v>
      </c>
      <c r="AV77" s="56">
        <f t="shared" si="97"/>
        <v>152.47662033727863</v>
      </c>
      <c r="AW77" s="56">
        <f t="shared" si="98"/>
        <v>263.08658008846783</v>
      </c>
      <c r="AX77" s="56">
        <f t="shared" si="99"/>
        <v>49.787838586768281</v>
      </c>
      <c r="AY77" s="56">
        <f t="shared" si="100"/>
        <v>6844.6423809523822</v>
      </c>
      <c r="AZ77" s="58">
        <f t="shared" si="101"/>
        <v>13216.571428571429</v>
      </c>
      <c r="BA77" s="69">
        <f t="shared" si="102"/>
        <v>40297.857142857145</v>
      </c>
      <c r="BB77" s="70">
        <f t="shared" si="103"/>
        <v>137.47619047619048</v>
      </c>
      <c r="BC77" s="60">
        <f t="shared" si="104"/>
        <v>74.62566137566138</v>
      </c>
      <c r="BD77" s="32">
        <f t="shared" si="105"/>
        <v>24.475132275132275</v>
      </c>
      <c r="BE77" s="71">
        <f t="shared" si="106"/>
        <v>3.0490401660253363</v>
      </c>
      <c r="BF77" s="72">
        <f t="shared" si="107"/>
        <v>144.34312552191983</v>
      </c>
      <c r="BG77" s="73">
        <f t="shared" si="108"/>
        <v>0.16985127414313655</v>
      </c>
      <c r="BH77" s="66">
        <f t="shared" si="109"/>
        <v>1.5014289542053358</v>
      </c>
      <c r="BI77" s="74">
        <f t="shared" si="110"/>
        <v>19843.743018180121</v>
      </c>
      <c r="BJ77" s="257">
        <v>23146511</v>
      </c>
      <c r="BK77" s="75">
        <f t="shared" si="111"/>
        <v>1.3060154940846161E-2</v>
      </c>
      <c r="BL77" s="75">
        <f t="shared" si="112"/>
        <v>1.8729950271986998E-2</v>
      </c>
      <c r="BM77" s="75">
        <f t="shared" si="113"/>
        <v>3.0105098350058698E-2</v>
      </c>
      <c r="BN77" s="225">
        <v>2991</v>
      </c>
      <c r="BO77" s="66">
        <f t="shared" si="114"/>
        <v>240.39305362145856</v>
      </c>
      <c r="BP77" s="58">
        <v>163</v>
      </c>
      <c r="BQ77" s="51"/>
      <c r="BR77" s="51"/>
      <c r="BS77" s="51"/>
      <c r="BT77" s="51"/>
      <c r="BU77" s="51"/>
    </row>
    <row r="78" spans="1:73" s="76" customFormat="1" x14ac:dyDescent="0.25">
      <c r="A78" s="52" t="s">
        <v>185</v>
      </c>
      <c r="B78" s="53" t="s">
        <v>78</v>
      </c>
      <c r="C78" s="54">
        <v>239852.91</v>
      </c>
      <c r="D78" s="55"/>
      <c r="E78" s="54">
        <v>19645.23</v>
      </c>
      <c r="F78" s="54">
        <f t="shared" si="119"/>
        <v>259498.14</v>
      </c>
      <c r="G78" s="243">
        <v>751097</v>
      </c>
      <c r="H78" s="245">
        <v>250</v>
      </c>
      <c r="I78" s="245">
        <f t="shared" si="115"/>
        <v>511494.08999999997</v>
      </c>
      <c r="J78" s="57">
        <f t="shared" si="80"/>
        <v>507375.76589843864</v>
      </c>
      <c r="K78" s="22">
        <f t="shared" si="116"/>
        <v>1278367.9958984386</v>
      </c>
      <c r="L78" s="23">
        <f t="shared" si="117"/>
        <v>0.39999756801845726</v>
      </c>
      <c r="M78" s="23">
        <f t="shared" si="118"/>
        <v>0.40011490559924512</v>
      </c>
      <c r="N78" s="236">
        <v>515864</v>
      </c>
      <c r="O78" s="232"/>
      <c r="P78" s="328">
        <f t="shared" si="124"/>
        <v>32000</v>
      </c>
      <c r="Q78" s="58">
        <f t="shared" si="120"/>
        <v>547864</v>
      </c>
      <c r="R78" s="60">
        <v>29</v>
      </c>
      <c r="S78" s="60">
        <v>4</v>
      </c>
      <c r="T78" s="60">
        <v>0</v>
      </c>
      <c r="U78" s="60">
        <v>4</v>
      </c>
      <c r="V78" s="60">
        <f t="shared" si="81"/>
        <v>37</v>
      </c>
      <c r="W78" s="61">
        <v>8354</v>
      </c>
      <c r="X78" s="62">
        <v>1505016.0015106201</v>
      </c>
      <c r="Y78" s="63"/>
      <c r="Z78" s="64">
        <f t="shared" si="82"/>
        <v>104000</v>
      </c>
      <c r="AA78" s="64">
        <f t="shared" si="83"/>
        <v>1609016.0015106201</v>
      </c>
      <c r="AB78" s="63">
        <v>5537</v>
      </c>
      <c r="AC78" s="63">
        <v>5456</v>
      </c>
      <c r="AD78" s="63">
        <v>3020</v>
      </c>
      <c r="AE78" s="63">
        <v>132</v>
      </c>
      <c r="AF78" s="32">
        <f t="shared" si="84"/>
        <v>4</v>
      </c>
      <c r="AG78" s="65">
        <f t="shared" si="85"/>
        <v>13824.164594594593</v>
      </c>
      <c r="AH78" s="65">
        <f t="shared" si="86"/>
        <v>20726.321781038881</v>
      </c>
      <c r="AI78" s="56">
        <f t="shared" si="121"/>
        <v>34550.486375633474</v>
      </c>
      <c r="AJ78" s="66">
        <f t="shared" si="87"/>
        <v>0.99152894949056336</v>
      </c>
      <c r="AK78" s="66">
        <f t="shared" si="88"/>
        <v>1.4865815523053336</v>
      </c>
      <c r="AL78" s="67">
        <f t="shared" si="89"/>
        <v>2.4781105017958969</v>
      </c>
      <c r="AM78" s="67">
        <f t="shared" si="90"/>
        <v>0.50954535043395499</v>
      </c>
      <c r="AN78" s="67">
        <f t="shared" si="91"/>
        <v>0.79450297243672308</v>
      </c>
      <c r="AO78" s="65">
        <f t="shared" si="92"/>
        <v>169.36890397350993</v>
      </c>
      <c r="AP78" s="65">
        <f t="shared" si="93"/>
        <v>253.93175692001279</v>
      </c>
      <c r="AQ78" s="65">
        <f t="shared" si="122"/>
        <v>423.30066089352272</v>
      </c>
      <c r="AR78" s="65">
        <f t="shared" si="94"/>
        <v>92.377476973090111</v>
      </c>
      <c r="AS78" s="65">
        <f t="shared" si="95"/>
        <v>138.49989270334814</v>
      </c>
      <c r="AT78" s="65">
        <f t="shared" si="123"/>
        <v>230.87736967643826</v>
      </c>
      <c r="AU78" s="68">
        <f t="shared" si="96"/>
        <v>93.748916788856306</v>
      </c>
      <c r="AV78" s="56">
        <f t="shared" si="97"/>
        <v>140.55606779663464</v>
      </c>
      <c r="AW78" s="56">
        <f t="shared" si="98"/>
        <v>234.30498458549096</v>
      </c>
      <c r="AX78" s="56">
        <f t="shared" si="99"/>
        <v>46.866198302329785</v>
      </c>
      <c r="AY78" s="56">
        <f t="shared" si="100"/>
        <v>7863.5800000000008</v>
      </c>
      <c r="AZ78" s="58">
        <f t="shared" si="101"/>
        <v>15632.242424242424</v>
      </c>
      <c r="BA78" s="69">
        <f t="shared" si="102"/>
        <v>45606.545500321823</v>
      </c>
      <c r="BB78" s="70">
        <f t="shared" si="103"/>
        <v>167.78787878787878</v>
      </c>
      <c r="BC78" s="60">
        <f t="shared" si="104"/>
        <v>63.342424306002528</v>
      </c>
      <c r="BD78" s="32">
        <f t="shared" si="105"/>
        <v>21.711447811447812</v>
      </c>
      <c r="BE78" s="71">
        <f t="shared" si="106"/>
        <v>2.9174666220372427</v>
      </c>
      <c r="BF78" s="72">
        <f t="shared" si="107"/>
        <v>138.49989270334814</v>
      </c>
      <c r="BG78" s="73">
        <f t="shared" si="108"/>
        <v>0.17242218005624896</v>
      </c>
      <c r="BH78" s="66">
        <f t="shared" si="109"/>
        <v>1.4865815523053336</v>
      </c>
      <c r="BI78" s="74">
        <f t="shared" si="110"/>
        <v>23238.603209043595</v>
      </c>
      <c r="BJ78" s="257">
        <v>68540576</v>
      </c>
      <c r="BK78" s="75">
        <f t="shared" si="111"/>
        <v>7.4626465059178951E-3</v>
      </c>
      <c r="BL78" s="75">
        <f t="shared" si="112"/>
        <v>1.0962075953373954E-2</v>
      </c>
      <c r="BM78" s="75">
        <f t="shared" si="113"/>
        <v>1.8226069473649124E-2</v>
      </c>
      <c r="BN78" s="225">
        <v>7591</v>
      </c>
      <c r="BO78" s="66">
        <f t="shared" si="114"/>
        <v>168.40574310346972</v>
      </c>
      <c r="BP78" s="58">
        <v>113</v>
      </c>
      <c r="BQ78" s="51"/>
      <c r="BR78" s="51"/>
      <c r="BS78" s="51"/>
      <c r="BT78" s="51"/>
      <c r="BU78" s="51"/>
    </row>
    <row r="79" spans="1:73" s="76" customFormat="1" x14ac:dyDescent="0.25">
      <c r="A79" s="52" t="s">
        <v>186</v>
      </c>
      <c r="B79" s="53" t="s">
        <v>79</v>
      </c>
      <c r="C79" s="54">
        <v>304906.3</v>
      </c>
      <c r="D79" s="55"/>
      <c r="E79" s="54">
        <v>25003.02</v>
      </c>
      <c r="F79" s="54">
        <f t="shared" si="119"/>
        <v>329909.32</v>
      </c>
      <c r="G79" s="243">
        <v>2701615</v>
      </c>
      <c r="H79" s="245">
        <v>1044</v>
      </c>
      <c r="I79" s="245">
        <f t="shared" si="115"/>
        <v>2397752.7000000002</v>
      </c>
      <c r="J79" s="57">
        <f t="shared" si="80"/>
        <v>876188.64453291253</v>
      </c>
      <c r="K79" s="22">
        <f t="shared" si="116"/>
        <v>3603850.6645329124</v>
      </c>
      <c r="L79" s="23">
        <f t="shared" si="117"/>
        <v>0.6652337810945852</v>
      </c>
      <c r="M79" s="23">
        <f t="shared" si="118"/>
        <v>0.66533075956707766</v>
      </c>
      <c r="N79" s="236">
        <v>890847</v>
      </c>
      <c r="O79" s="232"/>
      <c r="P79" s="328">
        <f t="shared" si="124"/>
        <v>88000</v>
      </c>
      <c r="Q79" s="58">
        <f t="shared" si="120"/>
        <v>978847</v>
      </c>
      <c r="R79" s="60">
        <v>34</v>
      </c>
      <c r="S79" s="60">
        <v>7</v>
      </c>
      <c r="T79" s="60">
        <v>1</v>
      </c>
      <c r="U79" s="60">
        <v>11</v>
      </c>
      <c r="V79" s="60">
        <f t="shared" si="81"/>
        <v>53</v>
      </c>
      <c r="W79" s="61">
        <v>15308</v>
      </c>
      <c r="X79" s="62">
        <v>1951071.8991622925</v>
      </c>
      <c r="Y79" s="63"/>
      <c r="Z79" s="64">
        <f t="shared" si="82"/>
        <v>286000</v>
      </c>
      <c r="AA79" s="64">
        <f t="shared" si="83"/>
        <v>2237071.8991622925</v>
      </c>
      <c r="AB79" s="63">
        <v>7916</v>
      </c>
      <c r="AC79" s="63">
        <v>7909</v>
      </c>
      <c r="AD79" s="63">
        <v>3933</v>
      </c>
      <c r="AE79" s="63">
        <v>182</v>
      </c>
      <c r="AF79" s="32">
        <f t="shared" si="84"/>
        <v>4.333333333333333</v>
      </c>
      <c r="AG79" s="65">
        <f t="shared" si="85"/>
        <v>45240.61698113208</v>
      </c>
      <c r="AH79" s="65">
        <f t="shared" si="86"/>
        <v>22756.565368545518</v>
      </c>
      <c r="AI79" s="56">
        <f t="shared" si="121"/>
        <v>67997.182349677605</v>
      </c>
      <c r="AJ79" s="66">
        <f t="shared" si="87"/>
        <v>2.6915426554728255</v>
      </c>
      <c r="AK79" s="66">
        <f t="shared" si="88"/>
        <v>1.3538777865704352</v>
      </c>
      <c r="AL79" s="67">
        <f t="shared" si="89"/>
        <v>4.0454204420432607</v>
      </c>
      <c r="AM79" s="67">
        <f t="shared" si="90"/>
        <v>0.61817197257095435</v>
      </c>
      <c r="AN79" s="67">
        <f t="shared" si="91"/>
        <v>1.6109677413061387</v>
      </c>
      <c r="AO79" s="65">
        <f t="shared" si="92"/>
        <v>609.64980930587342</v>
      </c>
      <c r="AP79" s="65">
        <f t="shared" si="93"/>
        <v>306.66106395446542</v>
      </c>
      <c r="AQ79" s="65">
        <f t="shared" si="122"/>
        <v>916.31087326033889</v>
      </c>
      <c r="AR79" s="65">
        <f t="shared" si="94"/>
        <v>302.89953259221829</v>
      </c>
      <c r="AS79" s="65">
        <f t="shared" si="95"/>
        <v>152.36204706075196</v>
      </c>
      <c r="AT79" s="65">
        <f t="shared" si="123"/>
        <v>455.26157965297023</v>
      </c>
      <c r="AU79" s="68">
        <f t="shared" si="96"/>
        <v>303.16761916803642</v>
      </c>
      <c r="AV79" s="56">
        <f t="shared" si="97"/>
        <v>152.49689777884845</v>
      </c>
      <c r="AW79" s="56">
        <f t="shared" si="98"/>
        <v>455.66451694688487</v>
      </c>
      <c r="AX79" s="56">
        <f t="shared" si="99"/>
        <v>41.676265790803434</v>
      </c>
      <c r="AY79" s="56">
        <f t="shared" si="100"/>
        <v>8046.5687804878053</v>
      </c>
      <c r="AZ79" s="58">
        <f t="shared" si="101"/>
        <v>21210.642857142859</v>
      </c>
      <c r="BA79" s="69">
        <f t="shared" si="102"/>
        <v>46454.092837197437</v>
      </c>
      <c r="BB79" s="70">
        <f t="shared" si="103"/>
        <v>188.47619047619048</v>
      </c>
      <c r="BC79" s="60">
        <f t="shared" si="104"/>
        <v>59.556529278458257</v>
      </c>
      <c r="BD79" s="32">
        <f t="shared" si="105"/>
        <v>27.193131868131868</v>
      </c>
      <c r="BE79" s="71">
        <f t="shared" si="106"/>
        <v>2.1901313010677392</v>
      </c>
      <c r="BF79" s="72">
        <f t="shared" si="107"/>
        <v>152.36204706075196</v>
      </c>
      <c r="BG79" s="73">
        <f t="shared" si="108"/>
        <v>0.16909131854220702</v>
      </c>
      <c r="BH79" s="66">
        <f t="shared" si="109"/>
        <v>1.3538777865704352</v>
      </c>
      <c r="BI79" s="74">
        <f t="shared" si="110"/>
        <v>29417.023525192988</v>
      </c>
      <c r="BJ79" s="257">
        <v>91968094</v>
      </c>
      <c r="BK79" s="75">
        <f t="shared" si="111"/>
        <v>2.6071571082031994E-2</v>
      </c>
      <c r="BL79" s="75">
        <f t="shared" si="112"/>
        <v>2.9386919772415854E-2</v>
      </c>
      <c r="BM79" s="75">
        <f t="shared" si="113"/>
        <v>3.8535530057688366E-2</v>
      </c>
      <c r="BN79" s="225">
        <v>10564</v>
      </c>
      <c r="BO79" s="66">
        <f t="shared" si="114"/>
        <v>341.14451576419088</v>
      </c>
      <c r="BP79" s="58">
        <v>138</v>
      </c>
      <c r="BQ79" s="51"/>
      <c r="BR79" s="51"/>
      <c r="BS79" s="51"/>
      <c r="BT79" s="51"/>
      <c r="BU79" s="51"/>
    </row>
    <row r="80" spans="1:73" s="76" customFormat="1" x14ac:dyDescent="0.25">
      <c r="A80" s="52" t="s">
        <v>187</v>
      </c>
      <c r="B80" s="53" t="s">
        <v>245</v>
      </c>
      <c r="C80" s="54">
        <v>407080</v>
      </c>
      <c r="D80" s="55"/>
      <c r="E80" s="54">
        <v>38695.15</v>
      </c>
      <c r="F80" s="54">
        <f t="shared" si="119"/>
        <v>445775.15</v>
      </c>
      <c r="G80" s="243">
        <v>2443162</v>
      </c>
      <c r="H80" s="245">
        <v>98208</v>
      </c>
      <c r="I80" s="245">
        <f t="shared" si="115"/>
        <v>2134290</v>
      </c>
      <c r="J80" s="57">
        <f t="shared" si="80"/>
        <v>801251.32194485061</v>
      </c>
      <c r="K80" s="22">
        <f t="shared" si="116"/>
        <v>3381316.4719448504</v>
      </c>
      <c r="L80" s="23">
        <f t="shared" si="117"/>
        <v>0.62016897016925676</v>
      </c>
      <c r="M80" s="23">
        <f t="shared" si="118"/>
        <v>0.63120089991825246</v>
      </c>
      <c r="N80" s="236">
        <v>814656</v>
      </c>
      <c r="O80" s="232"/>
      <c r="P80" s="328">
        <f t="shared" si="124"/>
        <v>32000</v>
      </c>
      <c r="Q80" s="58">
        <f t="shared" si="120"/>
        <v>846656</v>
      </c>
      <c r="R80" s="60">
        <v>34</v>
      </c>
      <c r="S80" s="60">
        <v>31</v>
      </c>
      <c r="T80" s="60">
        <v>0</v>
      </c>
      <c r="U80" s="60">
        <v>4</v>
      </c>
      <c r="V80" s="60">
        <f t="shared" si="81"/>
        <v>69</v>
      </c>
      <c r="W80" s="61">
        <v>16611</v>
      </c>
      <c r="X80" s="62">
        <v>2448613</v>
      </c>
      <c r="Y80" s="63"/>
      <c r="Z80" s="64">
        <f t="shared" si="82"/>
        <v>104000</v>
      </c>
      <c r="AA80" s="64">
        <f t="shared" si="83"/>
        <v>2552613</v>
      </c>
      <c r="AB80" s="63">
        <v>6887</v>
      </c>
      <c r="AC80" s="63">
        <v>6887</v>
      </c>
      <c r="AD80" s="63">
        <v>2891</v>
      </c>
      <c r="AE80" s="63">
        <v>232</v>
      </c>
      <c r="AF80" s="32">
        <f t="shared" si="84"/>
        <v>3.5692307692307694</v>
      </c>
      <c r="AG80" s="65">
        <f t="shared" si="85"/>
        <v>30931.739130434784</v>
      </c>
      <c r="AH80" s="65">
        <f t="shared" si="86"/>
        <v>18072.84741949059</v>
      </c>
      <c r="AI80" s="56">
        <f t="shared" si="121"/>
        <v>49004.58654992537</v>
      </c>
      <c r="AJ80" s="66">
        <f t="shared" si="87"/>
        <v>2.6198665448974783</v>
      </c>
      <c r="AK80" s="66">
        <f t="shared" si="88"/>
        <v>1.5307399343340633</v>
      </c>
      <c r="AL80" s="67">
        <f t="shared" si="89"/>
        <v>4.1506064792315414</v>
      </c>
      <c r="AM80" s="67">
        <f t="shared" si="90"/>
        <v>0.50927871082316833</v>
      </c>
      <c r="AN80" s="67">
        <f t="shared" si="91"/>
        <v>1.3246490838779128</v>
      </c>
      <c r="AO80" s="65">
        <f t="shared" si="92"/>
        <v>738.25319958491866</v>
      </c>
      <c r="AP80" s="65">
        <f t="shared" si="93"/>
        <v>431.34779382388467</v>
      </c>
      <c r="AQ80" s="65">
        <f t="shared" si="122"/>
        <v>1169.6009934088033</v>
      </c>
      <c r="AR80" s="65">
        <f t="shared" si="94"/>
        <v>309.90126324960067</v>
      </c>
      <c r="AS80" s="65">
        <f t="shared" si="95"/>
        <v>181.06961985550322</v>
      </c>
      <c r="AT80" s="65">
        <f t="shared" si="123"/>
        <v>490.97088310510389</v>
      </c>
      <c r="AU80" s="68">
        <f t="shared" si="96"/>
        <v>309.90126324960067</v>
      </c>
      <c r="AV80" s="56">
        <f t="shared" si="97"/>
        <v>181.06961985550322</v>
      </c>
      <c r="AW80" s="56">
        <f t="shared" si="98"/>
        <v>490.97088310510389</v>
      </c>
      <c r="AX80" s="56">
        <f t="shared" si="99"/>
        <v>64.727043705532168</v>
      </c>
      <c r="AY80" s="56">
        <f t="shared" si="100"/>
        <v>6858.0792307692309</v>
      </c>
      <c r="AZ80" s="58">
        <f t="shared" si="101"/>
        <v>12533.16923076923</v>
      </c>
      <c r="BA80" s="69">
        <f t="shared" si="102"/>
        <v>37670.969230769231</v>
      </c>
      <c r="BB80" s="70">
        <f t="shared" si="103"/>
        <v>105.95384615384616</v>
      </c>
      <c r="BC80" s="60">
        <f t="shared" si="104"/>
        <v>58.635368773946361</v>
      </c>
      <c r="BD80" s="32">
        <f t="shared" si="105"/>
        <v>19.508045977011495</v>
      </c>
      <c r="BE80" s="71">
        <f t="shared" si="106"/>
        <v>3.0057017931495009</v>
      </c>
      <c r="BF80" s="72">
        <f t="shared" si="107"/>
        <v>181.06961985550322</v>
      </c>
      <c r="BG80" s="73">
        <f t="shared" si="108"/>
        <v>0.18205210459962437</v>
      </c>
      <c r="BH80" s="66">
        <f t="shared" si="109"/>
        <v>1.5307399343340633</v>
      </c>
      <c r="BI80" s="74">
        <f t="shared" si="110"/>
        <v>19185.022645305395</v>
      </c>
      <c r="BJ80" s="257">
        <v>95011308</v>
      </c>
      <c r="BK80" s="75">
        <f t="shared" si="111"/>
        <v>2.2463536656078874E-2</v>
      </c>
      <c r="BL80" s="75">
        <f t="shared" si="112"/>
        <v>2.6748079291782828E-2</v>
      </c>
      <c r="BM80" s="75">
        <f t="shared" si="113"/>
        <v>3.3862088069718771E-2</v>
      </c>
      <c r="BN80" s="225">
        <v>7198</v>
      </c>
      <c r="BO80" s="66">
        <f t="shared" si="114"/>
        <v>469.75777604124067</v>
      </c>
      <c r="BP80" s="58">
        <v>50</v>
      </c>
      <c r="BQ80" s="51"/>
      <c r="BR80" s="51"/>
      <c r="BS80" s="51"/>
      <c r="BT80" s="51"/>
      <c r="BU80" s="51"/>
    </row>
    <row r="81" spans="1:93" s="76" customFormat="1" x14ac:dyDescent="0.25">
      <c r="A81" s="52" t="s">
        <v>188</v>
      </c>
      <c r="B81" s="53" t="s">
        <v>80</v>
      </c>
      <c r="C81" s="54">
        <v>596042.96</v>
      </c>
      <c r="D81" s="55"/>
      <c r="E81" s="54">
        <v>53577.9</v>
      </c>
      <c r="F81" s="54">
        <f t="shared" si="119"/>
        <v>649620.86</v>
      </c>
      <c r="G81" s="243">
        <v>1959515</v>
      </c>
      <c r="H81" s="245">
        <v>77541</v>
      </c>
      <c r="I81" s="245">
        <f t="shared" si="115"/>
        <v>1441013.04</v>
      </c>
      <c r="J81" s="57">
        <f t="shared" si="80"/>
        <v>1744687.9295877572</v>
      </c>
      <c r="K81" s="22">
        <f t="shared" si="116"/>
        <v>3835321.8295877571</v>
      </c>
      <c r="L81" s="23">
        <f t="shared" si="117"/>
        <v>0.36283969231637658</v>
      </c>
      <c r="M81" s="23">
        <f t="shared" si="118"/>
        <v>0.37572154411743031</v>
      </c>
      <c r="N81" s="236">
        <v>1773876</v>
      </c>
      <c r="O81" s="232"/>
      <c r="P81" s="328">
        <f t="shared" si="124"/>
        <v>0</v>
      </c>
      <c r="Q81" s="58">
        <f t="shared" si="120"/>
        <v>1773876</v>
      </c>
      <c r="R81" s="60">
        <v>69</v>
      </c>
      <c r="S81" s="60">
        <v>12</v>
      </c>
      <c r="T81" s="60">
        <v>0</v>
      </c>
      <c r="U81" s="60"/>
      <c r="V81" s="60">
        <f t="shared" si="81"/>
        <v>81</v>
      </c>
      <c r="W81" s="61">
        <v>25230</v>
      </c>
      <c r="X81" s="62">
        <v>4097060</v>
      </c>
      <c r="Y81" s="63"/>
      <c r="Z81" s="64">
        <f t="shared" si="82"/>
        <v>0</v>
      </c>
      <c r="AA81" s="64">
        <f t="shared" si="83"/>
        <v>4097060</v>
      </c>
      <c r="AB81" s="63">
        <v>11228</v>
      </c>
      <c r="AC81" s="63">
        <v>10825</v>
      </c>
      <c r="AD81" s="63">
        <v>5588</v>
      </c>
      <c r="AE81" s="63">
        <v>269</v>
      </c>
      <c r="AF81" s="32">
        <f t="shared" si="84"/>
        <v>3.3209876543209877</v>
      </c>
      <c r="AG81" s="65">
        <f t="shared" si="85"/>
        <v>17790.284444444445</v>
      </c>
      <c r="AH81" s="65">
        <f t="shared" si="86"/>
        <v>29559.367772688358</v>
      </c>
      <c r="AI81" s="56">
        <f t="shared" si="121"/>
        <v>47349.652217132803</v>
      </c>
      <c r="AJ81" s="66">
        <f t="shared" si="87"/>
        <v>0.81235274618969988</v>
      </c>
      <c r="AK81" s="66">
        <f t="shared" si="88"/>
        <v>1.349761082278444</v>
      </c>
      <c r="AL81" s="67">
        <f t="shared" si="89"/>
        <v>2.162113828468144</v>
      </c>
      <c r="AM81" s="67">
        <f t="shared" si="90"/>
        <v>0.58439680883066325</v>
      </c>
      <c r="AN81" s="67">
        <f t="shared" si="91"/>
        <v>0.93611561207005933</v>
      </c>
      <c r="AO81" s="65">
        <f t="shared" si="92"/>
        <v>257.87634931997138</v>
      </c>
      <c r="AP81" s="65">
        <f t="shared" si="93"/>
        <v>428.47329806509612</v>
      </c>
      <c r="AQ81" s="65">
        <f t="shared" si="122"/>
        <v>686.34964738506756</v>
      </c>
      <c r="AR81" s="65">
        <f t="shared" si="94"/>
        <v>128.34102600641253</v>
      </c>
      <c r="AS81" s="65">
        <f t="shared" si="95"/>
        <v>213.24445935053055</v>
      </c>
      <c r="AT81" s="65">
        <f t="shared" si="123"/>
        <v>341.58548535694308</v>
      </c>
      <c r="AU81" s="68">
        <f t="shared" si="96"/>
        <v>133.11898752886836</v>
      </c>
      <c r="AV81" s="56">
        <f t="shared" si="97"/>
        <v>221.18326000810688</v>
      </c>
      <c r="AW81" s="56">
        <f t="shared" si="98"/>
        <v>354.30224753697524</v>
      </c>
      <c r="AX81" s="56">
        <f t="shared" si="99"/>
        <v>57.85721945137157</v>
      </c>
      <c r="AY81" s="56">
        <f t="shared" si="100"/>
        <v>8020.0106172839505</v>
      </c>
      <c r="AZ81" s="58">
        <f t="shared" si="101"/>
        <v>21899.703703703704</v>
      </c>
      <c r="BA81" s="69">
        <f t="shared" si="102"/>
        <v>50580.98765432099</v>
      </c>
      <c r="BB81" s="70">
        <f t="shared" si="103"/>
        <v>138.61728395061729</v>
      </c>
      <c r="BC81" s="60">
        <f t="shared" si="104"/>
        <v>84.615035109458901</v>
      </c>
      <c r="BD81" s="32">
        <f t="shared" si="105"/>
        <v>36.635192069392815</v>
      </c>
      <c r="BE81" s="71">
        <f t="shared" si="106"/>
        <v>2.3096653881105556</v>
      </c>
      <c r="BF81" s="72">
        <f t="shared" si="107"/>
        <v>213.24445935053055</v>
      </c>
      <c r="BG81" s="73">
        <f t="shared" si="108"/>
        <v>0.15855780974650113</v>
      </c>
      <c r="BH81" s="66">
        <f t="shared" si="109"/>
        <v>1.349761082278444</v>
      </c>
      <c r="BI81" s="74">
        <f t="shared" si="110"/>
        <v>29559.367772688358</v>
      </c>
      <c r="BJ81" s="257">
        <v>74952725</v>
      </c>
      <c r="BK81" s="75">
        <f t="shared" si="111"/>
        <v>1.9225625752766162E-2</v>
      </c>
      <c r="BL81" s="75">
        <f t="shared" si="112"/>
        <v>2.7177877788966312E-2</v>
      </c>
      <c r="BM81" s="75">
        <f t="shared" si="113"/>
        <v>4.8296321715419657E-2</v>
      </c>
      <c r="BN81" s="225">
        <v>8451</v>
      </c>
      <c r="BO81" s="66">
        <f t="shared" si="114"/>
        <v>453.8305324325828</v>
      </c>
      <c r="BP81" s="58">
        <v>676</v>
      </c>
      <c r="BQ81" s="51"/>
      <c r="BR81" s="51"/>
      <c r="BS81" s="51"/>
      <c r="BT81" s="51"/>
      <c r="BU81" s="51"/>
    </row>
    <row r="82" spans="1:93" s="76" customFormat="1" x14ac:dyDescent="0.25">
      <c r="A82" s="52" t="s">
        <v>189</v>
      </c>
      <c r="B82" s="53" t="s">
        <v>81</v>
      </c>
      <c r="C82" s="54">
        <v>274656.96000000002</v>
      </c>
      <c r="D82" s="55"/>
      <c r="E82" s="54">
        <v>22026.47</v>
      </c>
      <c r="F82" s="54">
        <f t="shared" si="119"/>
        <v>296683.43000000005</v>
      </c>
      <c r="G82" s="243">
        <v>1128092</v>
      </c>
      <c r="H82" s="245">
        <v>2078</v>
      </c>
      <c r="I82" s="245">
        <f t="shared" si="115"/>
        <v>855513.04</v>
      </c>
      <c r="J82" s="57">
        <f t="shared" si="80"/>
        <v>524369.46672499995</v>
      </c>
      <c r="K82" s="22">
        <f t="shared" si="116"/>
        <v>1676565.9367250002</v>
      </c>
      <c r="L82" s="23">
        <f t="shared" si="117"/>
        <v>0.50966926741148511</v>
      </c>
      <c r="M82" s="23">
        <f t="shared" si="118"/>
        <v>0.51027700209104643</v>
      </c>
      <c r="N82" s="236">
        <v>533142</v>
      </c>
      <c r="O82" s="232"/>
      <c r="P82" s="328">
        <f t="shared" si="124"/>
        <v>0</v>
      </c>
      <c r="Q82" s="58">
        <f t="shared" si="120"/>
        <v>533142</v>
      </c>
      <c r="R82" s="60">
        <v>27</v>
      </c>
      <c r="S82" s="60">
        <v>10</v>
      </c>
      <c r="T82" s="60">
        <v>0</v>
      </c>
      <c r="U82" s="60"/>
      <c r="V82" s="60">
        <f t="shared" si="81"/>
        <v>37</v>
      </c>
      <c r="W82" s="61">
        <v>9970</v>
      </c>
      <c r="X82" s="62">
        <v>1785780</v>
      </c>
      <c r="Y82" s="63"/>
      <c r="Z82" s="64">
        <f t="shared" si="82"/>
        <v>0</v>
      </c>
      <c r="AA82" s="64">
        <f t="shared" si="83"/>
        <v>1785780</v>
      </c>
      <c r="AB82" s="63">
        <v>7068</v>
      </c>
      <c r="AC82" s="63">
        <v>6198</v>
      </c>
      <c r="AD82" s="63">
        <v>3571</v>
      </c>
      <c r="AE82" s="63">
        <v>180</v>
      </c>
      <c r="AF82" s="32">
        <f t="shared" si="84"/>
        <v>4.8648648648648649</v>
      </c>
      <c r="AG82" s="65">
        <f t="shared" si="85"/>
        <v>23121.974054054055</v>
      </c>
      <c r="AH82" s="65">
        <f t="shared" si="86"/>
        <v>22190.618830405405</v>
      </c>
      <c r="AI82" s="56">
        <f t="shared" si="121"/>
        <v>45312.59288445946</v>
      </c>
      <c r="AJ82" s="66">
        <f t="shared" si="87"/>
        <v>1.6046626227158993</v>
      </c>
      <c r="AK82" s="66">
        <f t="shared" si="88"/>
        <v>1.540026665925776</v>
      </c>
      <c r="AL82" s="67">
        <f t="shared" si="89"/>
        <v>3.1446892886416755</v>
      </c>
      <c r="AM82" s="67">
        <f t="shared" si="90"/>
        <v>0.45977270253054686</v>
      </c>
      <c r="AN82" s="67">
        <f t="shared" si="91"/>
        <v>0.93884237516659397</v>
      </c>
      <c r="AO82" s="65">
        <f t="shared" si="92"/>
        <v>239.57239988798656</v>
      </c>
      <c r="AP82" s="65">
        <f t="shared" si="93"/>
        <v>229.92240177121255</v>
      </c>
      <c r="AQ82" s="65">
        <f t="shared" si="122"/>
        <v>469.49480165919908</v>
      </c>
      <c r="AR82" s="65">
        <f t="shared" si="94"/>
        <v>121.04032823995473</v>
      </c>
      <c r="AS82" s="65">
        <f t="shared" si="95"/>
        <v>116.16481277942842</v>
      </c>
      <c r="AT82" s="65">
        <f t="shared" si="123"/>
        <v>237.20514101938315</v>
      </c>
      <c r="AU82" s="68">
        <f t="shared" si="96"/>
        <v>138.03050016134239</v>
      </c>
      <c r="AV82" s="56">
        <f t="shared" si="97"/>
        <v>132.47061902629881</v>
      </c>
      <c r="AW82" s="56">
        <f t="shared" si="98"/>
        <v>270.50111918764122</v>
      </c>
      <c r="AX82" s="56">
        <f t="shared" si="99"/>
        <v>41.975584323712518</v>
      </c>
      <c r="AY82" s="56">
        <f t="shared" si="100"/>
        <v>8018.471081081082</v>
      </c>
      <c r="AZ82" s="58">
        <f t="shared" si="101"/>
        <v>14409.243243243243</v>
      </c>
      <c r="BA82" s="69">
        <f t="shared" si="102"/>
        <v>48264.324324324327</v>
      </c>
      <c r="BB82" s="70">
        <f t="shared" si="103"/>
        <v>191.02702702702703</v>
      </c>
      <c r="BC82" s="60">
        <f t="shared" si="104"/>
        <v>55.116666666666667</v>
      </c>
      <c r="BD82" s="32">
        <f t="shared" si="105"/>
        <v>16.455000000000002</v>
      </c>
      <c r="BE82" s="71">
        <f t="shared" si="106"/>
        <v>3.3495391471690468</v>
      </c>
      <c r="BF82" s="72">
        <f t="shared" si="107"/>
        <v>116.16481277942842</v>
      </c>
      <c r="BG82" s="73">
        <f t="shared" si="108"/>
        <v>0.16613660697286342</v>
      </c>
      <c r="BH82" s="66">
        <f t="shared" si="109"/>
        <v>1.540026665925776</v>
      </c>
      <c r="BI82" s="74">
        <f t="shared" si="110"/>
        <v>22190.618830405405</v>
      </c>
      <c r="BJ82" s="257">
        <v>73707799</v>
      </c>
      <c r="BK82" s="75">
        <f t="shared" si="111"/>
        <v>1.160681843179173E-2</v>
      </c>
      <c r="BL82" s="75">
        <f t="shared" si="112"/>
        <v>1.5333112850106948E-2</v>
      </c>
      <c r="BM82" s="75">
        <f t="shared" si="113"/>
        <v>2.2260719319626573E-2</v>
      </c>
      <c r="BN82" s="225">
        <v>8404</v>
      </c>
      <c r="BO82" s="66">
        <f t="shared" si="114"/>
        <v>199.49618476023323</v>
      </c>
      <c r="BP82" s="58">
        <v>50</v>
      </c>
      <c r="BQ82" s="51"/>
      <c r="BR82" s="51"/>
      <c r="BS82" s="51"/>
      <c r="BT82" s="51"/>
      <c r="BU82" s="51"/>
      <c r="BV82" s="79"/>
      <c r="BW82" s="79"/>
      <c r="BX82" s="79"/>
      <c r="BY82" s="79"/>
      <c r="BZ82" s="79"/>
      <c r="CA82" s="79"/>
      <c r="CB82" s="79"/>
      <c r="CC82" s="79"/>
      <c r="CD82" s="79"/>
      <c r="CE82" s="79"/>
      <c r="CF82" s="79"/>
      <c r="CG82" s="79"/>
      <c r="CH82" s="79"/>
      <c r="CI82" s="79"/>
      <c r="CJ82" s="79"/>
      <c r="CK82" s="79"/>
      <c r="CL82" s="79"/>
      <c r="CM82" s="79"/>
      <c r="CN82" s="79"/>
      <c r="CO82" s="79"/>
    </row>
    <row r="83" spans="1:93" s="76" customFormat="1" x14ac:dyDescent="0.25">
      <c r="A83" s="52" t="s">
        <v>190</v>
      </c>
      <c r="B83" s="53" t="s">
        <v>82</v>
      </c>
      <c r="C83" s="54">
        <v>273888.78000000003</v>
      </c>
      <c r="D83" s="55"/>
      <c r="E83" s="54">
        <v>23217.09</v>
      </c>
      <c r="F83" s="54">
        <f t="shared" si="119"/>
        <v>297105.87000000005</v>
      </c>
      <c r="G83" s="243">
        <v>702769</v>
      </c>
      <c r="H83" s="245">
        <v>9615</v>
      </c>
      <c r="I83" s="245">
        <f t="shared" si="115"/>
        <v>438495.22</v>
      </c>
      <c r="J83" s="57">
        <f t="shared" si="80"/>
        <v>603984.53217283299</v>
      </c>
      <c r="K83" s="22">
        <f t="shared" si="116"/>
        <v>1339585.622172833</v>
      </c>
      <c r="L83" s="23">
        <f t="shared" si="117"/>
        <v>0.32247345381157294</v>
      </c>
      <c r="M83" s="23">
        <f t="shared" si="118"/>
        <v>0.32733646341228456</v>
      </c>
      <c r="N83" s="236">
        <v>614089</v>
      </c>
      <c r="O83" s="232"/>
      <c r="P83" s="328">
        <f t="shared" si="124"/>
        <v>0</v>
      </c>
      <c r="Q83" s="58">
        <f t="shared" si="120"/>
        <v>614089</v>
      </c>
      <c r="R83" s="60">
        <v>31</v>
      </c>
      <c r="S83" s="60">
        <v>6</v>
      </c>
      <c r="T83" s="60">
        <v>0</v>
      </c>
      <c r="U83" s="60"/>
      <c r="V83" s="60">
        <f t="shared" si="81"/>
        <v>37</v>
      </c>
      <c r="W83" s="61">
        <v>9667</v>
      </c>
      <c r="X83" s="62">
        <v>1766911.6003417969</v>
      </c>
      <c r="Y83" s="63"/>
      <c r="Z83" s="64">
        <f t="shared" si="82"/>
        <v>0</v>
      </c>
      <c r="AA83" s="64">
        <f t="shared" si="83"/>
        <v>1766911.6003417969</v>
      </c>
      <c r="AB83" s="63">
        <v>3314</v>
      </c>
      <c r="AC83" s="63">
        <v>3298</v>
      </c>
      <c r="AD83" s="63">
        <v>1818</v>
      </c>
      <c r="AE83" s="63">
        <v>102</v>
      </c>
      <c r="AF83" s="32">
        <f t="shared" si="84"/>
        <v>2.7567567567567566</v>
      </c>
      <c r="AG83" s="65">
        <f t="shared" si="85"/>
        <v>11851.222162162161</v>
      </c>
      <c r="AH83" s="65">
        <f t="shared" si="86"/>
        <v>24353.794653319812</v>
      </c>
      <c r="AI83" s="56">
        <f t="shared" si="121"/>
        <v>36205.016815481969</v>
      </c>
      <c r="AJ83" s="66">
        <f t="shared" si="87"/>
        <v>0.71405809255661634</v>
      </c>
      <c r="AK83" s="66">
        <f t="shared" si="88"/>
        <v>1.467361249220932</v>
      </c>
      <c r="AL83" s="67">
        <f t="shared" si="89"/>
        <v>2.1814193417775485</v>
      </c>
      <c r="AM83" s="67">
        <f t="shared" si="90"/>
        <v>0.50998046648090556</v>
      </c>
      <c r="AN83" s="67">
        <f t="shared" si="91"/>
        <v>0.75815090121865714</v>
      </c>
      <c r="AO83" s="65">
        <f t="shared" si="92"/>
        <v>241.19649064906488</v>
      </c>
      <c r="AP83" s="65">
        <f t="shared" si="93"/>
        <v>495.64928612367049</v>
      </c>
      <c r="AQ83" s="65">
        <f t="shared" si="122"/>
        <v>736.84577677273535</v>
      </c>
      <c r="AR83" s="65">
        <f t="shared" si="94"/>
        <v>132.31599879299938</v>
      </c>
      <c r="AS83" s="65">
        <f t="shared" si="95"/>
        <v>271.90416480773473</v>
      </c>
      <c r="AT83" s="65">
        <f t="shared" si="123"/>
        <v>404.22016360073411</v>
      </c>
      <c r="AU83" s="68">
        <f t="shared" si="96"/>
        <v>132.95791995148574</v>
      </c>
      <c r="AV83" s="56">
        <f t="shared" si="97"/>
        <v>273.22328749934292</v>
      </c>
      <c r="AW83" s="56">
        <f t="shared" si="98"/>
        <v>406.18120745082865</v>
      </c>
      <c r="AX83" s="56">
        <f t="shared" si="99"/>
        <v>89.651741098370564</v>
      </c>
      <c r="AY83" s="56">
        <f t="shared" si="100"/>
        <v>8029.8883783783795</v>
      </c>
      <c r="AZ83" s="58">
        <f t="shared" si="101"/>
        <v>16597</v>
      </c>
      <c r="BA83" s="69">
        <f t="shared" si="102"/>
        <v>47754.367576805322</v>
      </c>
      <c r="BB83" s="70">
        <f t="shared" si="103"/>
        <v>89.567567567567565</v>
      </c>
      <c r="BC83" s="60">
        <f t="shared" si="104"/>
        <v>96.237015269161063</v>
      </c>
      <c r="BD83" s="32">
        <f t="shared" si="105"/>
        <v>33.447113289760345</v>
      </c>
      <c r="BE83" s="71">
        <f t="shared" si="106"/>
        <v>2.8772891231430573</v>
      </c>
      <c r="BF83" s="72">
        <f t="shared" si="107"/>
        <v>271.90416480773473</v>
      </c>
      <c r="BG83" s="73">
        <f t="shared" si="108"/>
        <v>0.16814982138468443</v>
      </c>
      <c r="BH83" s="66">
        <f t="shared" si="109"/>
        <v>1.467361249220932</v>
      </c>
      <c r="BI83" s="74">
        <f t="shared" si="110"/>
        <v>24353.794653319812</v>
      </c>
      <c r="BJ83" s="257">
        <v>37541387</v>
      </c>
      <c r="BK83" s="75">
        <f t="shared" si="111"/>
        <v>1.1680314848250013E-2</v>
      </c>
      <c r="BL83" s="75">
        <f t="shared" si="112"/>
        <v>1.8975963780986569E-2</v>
      </c>
      <c r="BM83" s="75">
        <f t="shared" si="113"/>
        <v>3.4257197654260149E-2</v>
      </c>
      <c r="BN83" s="225">
        <v>4416</v>
      </c>
      <c r="BO83" s="66">
        <f t="shared" si="114"/>
        <v>303.34819342681908</v>
      </c>
      <c r="BP83" s="58">
        <v>514</v>
      </c>
      <c r="BQ83" s="51"/>
      <c r="BR83" s="51"/>
      <c r="BS83" s="51"/>
      <c r="BT83" s="51"/>
      <c r="BU83" s="51"/>
      <c r="BV83" s="51"/>
      <c r="BW83" s="51"/>
      <c r="BX83" s="51"/>
      <c r="BY83" s="51"/>
      <c r="BZ83" s="51"/>
      <c r="CA83" s="51"/>
      <c r="CB83" s="51"/>
      <c r="CC83" s="51"/>
      <c r="CD83" s="51"/>
      <c r="CE83" s="51"/>
      <c r="CF83" s="51"/>
      <c r="CG83" s="51"/>
      <c r="CH83" s="51"/>
      <c r="CI83" s="51"/>
      <c r="CJ83" s="51"/>
      <c r="CK83" s="51"/>
      <c r="CL83" s="51"/>
      <c r="CM83" s="51"/>
      <c r="CN83" s="51"/>
      <c r="CO83" s="51"/>
    </row>
    <row r="84" spans="1:93" s="76" customFormat="1" x14ac:dyDescent="0.25">
      <c r="A84" s="52" t="s">
        <v>191</v>
      </c>
      <c r="B84" s="53" t="s">
        <v>83</v>
      </c>
      <c r="C84" s="54">
        <v>471671.23</v>
      </c>
      <c r="D84" s="55"/>
      <c r="E84" s="54">
        <v>41671.699999999997</v>
      </c>
      <c r="F84" s="54">
        <f t="shared" si="119"/>
        <v>513342.93</v>
      </c>
      <c r="G84" s="66">
        <v>1381145</v>
      </c>
      <c r="H84" s="262">
        <v>325608</v>
      </c>
      <c r="I84" s="245">
        <f t="shared" si="115"/>
        <v>1235081.77</v>
      </c>
      <c r="J84" s="57">
        <f t="shared" si="80"/>
        <v>1149715.6257210812</v>
      </c>
      <c r="K84" s="22">
        <f t="shared" si="116"/>
        <v>2898140.3257210813</v>
      </c>
      <c r="L84" s="23">
        <f t="shared" si="117"/>
        <v>0.35353249438569223</v>
      </c>
      <c r="M84" s="23">
        <f t="shared" si="118"/>
        <v>0.42616355013544815</v>
      </c>
      <c r="N84" s="236">
        <v>1168950</v>
      </c>
      <c r="O84" s="232"/>
      <c r="P84" s="328">
        <f t="shared" si="124"/>
        <v>0</v>
      </c>
      <c r="Q84" s="58">
        <f t="shared" si="120"/>
        <v>1168950</v>
      </c>
      <c r="R84" s="60">
        <v>60</v>
      </c>
      <c r="S84" s="60">
        <v>7</v>
      </c>
      <c r="T84" s="60">
        <v>0</v>
      </c>
      <c r="U84" s="60"/>
      <c r="V84" s="60">
        <f t="shared" si="81"/>
        <v>67</v>
      </c>
      <c r="W84" s="61">
        <v>21794</v>
      </c>
      <c r="X84" s="62">
        <v>3015020</v>
      </c>
      <c r="Y84" s="63"/>
      <c r="Z84" s="64">
        <f t="shared" si="82"/>
        <v>0</v>
      </c>
      <c r="AA84" s="64">
        <f t="shared" si="83"/>
        <v>3015020</v>
      </c>
      <c r="AB84" s="63">
        <v>8812</v>
      </c>
      <c r="AC84" s="63">
        <v>8793</v>
      </c>
      <c r="AD84" s="63">
        <v>4506</v>
      </c>
      <c r="AE84" s="63">
        <v>203</v>
      </c>
      <c r="AF84" s="32">
        <f t="shared" si="84"/>
        <v>3.0298507462686568</v>
      </c>
      <c r="AG84" s="65">
        <f t="shared" si="85"/>
        <v>18434.056268656717</v>
      </c>
      <c r="AH84" s="65">
        <f t="shared" si="86"/>
        <v>24821.769488374346</v>
      </c>
      <c r="AI84" s="56">
        <f t="shared" si="121"/>
        <v>43255.825757031067</v>
      </c>
      <c r="AJ84" s="66">
        <f t="shared" si="87"/>
        <v>1.0565736515676463</v>
      </c>
      <c r="AK84" s="66">
        <f t="shared" si="88"/>
        <v>1.4226943459695292</v>
      </c>
      <c r="AL84" s="67">
        <f t="shared" si="89"/>
        <v>2.4792679975371756</v>
      </c>
      <c r="AM84" s="67">
        <f t="shared" si="90"/>
        <v>0.55159121853953907</v>
      </c>
      <c r="AN84" s="67">
        <f t="shared" si="91"/>
        <v>0.96123419603222582</v>
      </c>
      <c r="AO84" s="65">
        <f t="shared" si="92"/>
        <v>274.09715268530846</v>
      </c>
      <c r="AP84" s="65">
        <f t="shared" si="93"/>
        <v>369.07646598337351</v>
      </c>
      <c r="AQ84" s="65">
        <f t="shared" si="122"/>
        <v>643.17361866868191</v>
      </c>
      <c r="AR84" s="65">
        <f t="shared" si="94"/>
        <v>140.15907512482977</v>
      </c>
      <c r="AS84" s="65">
        <f t="shared" si="95"/>
        <v>188.72657236961882</v>
      </c>
      <c r="AT84" s="65">
        <f t="shared" si="123"/>
        <v>328.88564749444856</v>
      </c>
      <c r="AU84" s="68">
        <f t="shared" si="96"/>
        <v>140.46193221881043</v>
      </c>
      <c r="AV84" s="56">
        <f t="shared" si="97"/>
        <v>189.13437458445139</v>
      </c>
      <c r="AW84" s="56">
        <f t="shared" si="98"/>
        <v>329.59630680326183</v>
      </c>
      <c r="AX84" s="56">
        <f t="shared" si="99"/>
        <v>58.254985247389925</v>
      </c>
      <c r="AY84" s="56">
        <f t="shared" si="100"/>
        <v>7661.8347761194027</v>
      </c>
      <c r="AZ84" s="58">
        <f t="shared" si="101"/>
        <v>17447.014925373136</v>
      </c>
      <c r="BA84" s="69">
        <f t="shared" si="102"/>
        <v>45000.298507462685</v>
      </c>
      <c r="BB84" s="70">
        <f t="shared" si="103"/>
        <v>131.52238805970148</v>
      </c>
      <c r="BC84" s="60">
        <f t="shared" si="104"/>
        <v>82.512862616310883</v>
      </c>
      <c r="BD84" s="32">
        <f t="shared" si="105"/>
        <v>31.990968801313631</v>
      </c>
      <c r="BE84" s="71">
        <f t="shared" si="106"/>
        <v>2.5792548868642799</v>
      </c>
      <c r="BF84" s="72">
        <f t="shared" si="107"/>
        <v>188.72657236961882</v>
      </c>
      <c r="BG84" s="73">
        <f t="shared" si="108"/>
        <v>0.17026186559293138</v>
      </c>
      <c r="BH84" s="66">
        <f t="shared" si="109"/>
        <v>1.4226943459695292</v>
      </c>
      <c r="BI84" s="74">
        <f t="shared" si="110"/>
        <v>24821.769488374346</v>
      </c>
      <c r="BJ84" s="257">
        <v>58058381</v>
      </c>
      <c r="BK84" s="75">
        <f t="shared" si="111"/>
        <v>2.1273100433165715E-2</v>
      </c>
      <c r="BL84" s="75">
        <f t="shared" si="112"/>
        <v>2.9397185567403266E-2</v>
      </c>
      <c r="BM84" s="75">
        <f t="shared" si="113"/>
        <v>4.2745177939424402E-2</v>
      </c>
      <c r="BN84" s="225">
        <v>4949</v>
      </c>
      <c r="BO84" s="66">
        <f t="shared" si="114"/>
        <v>585.60119735726028</v>
      </c>
      <c r="BP84" s="58">
        <v>935</v>
      </c>
      <c r="BQ84" s="51"/>
      <c r="BR84" s="51"/>
      <c r="BS84" s="51"/>
      <c r="BT84" s="51"/>
      <c r="BU84" s="51"/>
      <c r="BV84" s="51"/>
      <c r="BW84" s="51"/>
      <c r="BX84" s="51"/>
      <c r="BY84" s="51"/>
      <c r="BZ84" s="51"/>
      <c r="CA84" s="51"/>
      <c r="CB84" s="51"/>
      <c r="CC84" s="51"/>
      <c r="CD84" s="51"/>
      <c r="CE84" s="51"/>
      <c r="CF84" s="51"/>
      <c r="CG84" s="51"/>
      <c r="CH84" s="51"/>
      <c r="CI84" s="51"/>
      <c r="CJ84" s="51"/>
      <c r="CK84" s="51"/>
      <c r="CL84" s="51"/>
      <c r="CM84" s="51"/>
      <c r="CN84" s="51"/>
      <c r="CO84" s="51"/>
    </row>
    <row r="85" spans="1:93" s="76" customFormat="1" x14ac:dyDescent="0.25">
      <c r="A85" s="52" t="s">
        <v>192</v>
      </c>
      <c r="B85" s="53" t="s">
        <v>84</v>
      </c>
      <c r="C85" s="54">
        <v>381375.64</v>
      </c>
      <c r="D85" s="55"/>
      <c r="E85" s="54">
        <v>27979.57</v>
      </c>
      <c r="F85" s="54">
        <f t="shared" si="119"/>
        <v>409355.21</v>
      </c>
      <c r="G85" s="66">
        <v>1350609</v>
      </c>
      <c r="H85" s="262">
        <v>75224</v>
      </c>
      <c r="I85" s="245">
        <f t="shared" si="115"/>
        <v>1044457.36</v>
      </c>
      <c r="J85" s="57">
        <f t="shared" si="80"/>
        <v>930229.55736515066</v>
      </c>
      <c r="K85" s="22">
        <f t="shared" si="116"/>
        <v>2384042.1273651505</v>
      </c>
      <c r="L85" s="23">
        <f t="shared" si="117"/>
        <v>0.41979632285116375</v>
      </c>
      <c r="M85" s="23">
        <f t="shared" si="118"/>
        <v>0.4381035670516179</v>
      </c>
      <c r="N85" s="236">
        <v>945792</v>
      </c>
      <c r="O85" s="232"/>
      <c r="P85" s="328">
        <f t="shared" si="124"/>
        <v>0</v>
      </c>
      <c r="Q85" s="58">
        <f t="shared" si="120"/>
        <v>945792</v>
      </c>
      <c r="R85" s="60">
        <v>38</v>
      </c>
      <c r="S85" s="60">
        <v>9</v>
      </c>
      <c r="T85" s="60">
        <v>0</v>
      </c>
      <c r="U85" s="60"/>
      <c r="V85" s="60">
        <f t="shared" si="81"/>
        <v>47</v>
      </c>
      <c r="W85" s="61">
        <v>13621</v>
      </c>
      <c r="X85" s="62">
        <v>2620440</v>
      </c>
      <c r="Y85" s="63"/>
      <c r="Z85" s="64">
        <f t="shared" si="82"/>
        <v>0</v>
      </c>
      <c r="AA85" s="64">
        <f t="shared" si="83"/>
        <v>2620440</v>
      </c>
      <c r="AB85" s="63">
        <v>5361</v>
      </c>
      <c r="AC85" s="63">
        <v>5106</v>
      </c>
      <c r="AD85" s="63">
        <v>2808</v>
      </c>
      <c r="AE85" s="63">
        <v>182</v>
      </c>
      <c r="AF85" s="32">
        <f t="shared" si="84"/>
        <v>3.8723404255319149</v>
      </c>
      <c r="AG85" s="65">
        <f t="shared" si="85"/>
        <v>22222.497021276595</v>
      </c>
      <c r="AH85" s="65">
        <f t="shared" si="86"/>
        <v>28501.803560960652</v>
      </c>
      <c r="AI85" s="56">
        <f t="shared" si="121"/>
        <v>50724.300582237251</v>
      </c>
      <c r="AJ85" s="66">
        <f t="shared" si="87"/>
        <v>1.104320357964542</v>
      </c>
      <c r="AK85" s="66">
        <f t="shared" si="88"/>
        <v>1.4163629713141479</v>
      </c>
      <c r="AL85" s="67">
        <f t="shared" si="89"/>
        <v>2.5206833292786897</v>
      </c>
      <c r="AM85" s="67">
        <f t="shared" si="90"/>
        <v>0.51120604454410357</v>
      </c>
      <c r="AN85" s="67">
        <f t="shared" si="91"/>
        <v>0.90978695462027392</v>
      </c>
      <c r="AO85" s="65">
        <f t="shared" si="92"/>
        <v>371.95774928774927</v>
      </c>
      <c r="AP85" s="65">
        <f t="shared" si="93"/>
        <v>477.06010233801658</v>
      </c>
      <c r="AQ85" s="65">
        <f t="shared" si="122"/>
        <v>849.01785162576584</v>
      </c>
      <c r="AR85" s="65">
        <f t="shared" si="94"/>
        <v>194.82509979481441</v>
      </c>
      <c r="AS85" s="65">
        <f t="shared" si="95"/>
        <v>249.87591258443399</v>
      </c>
      <c r="AT85" s="65">
        <f t="shared" si="123"/>
        <v>444.70101237924837</v>
      </c>
      <c r="AU85" s="68">
        <f t="shared" si="96"/>
        <v>204.5549079514297</v>
      </c>
      <c r="AV85" s="56">
        <f t="shared" si="97"/>
        <v>262.35502690269306</v>
      </c>
      <c r="AW85" s="56">
        <f t="shared" si="98"/>
        <v>466.9099348541227</v>
      </c>
      <c r="AX85" s="56">
        <f t="shared" si="99"/>
        <v>76.357994777093836</v>
      </c>
      <c r="AY85" s="56">
        <f t="shared" si="100"/>
        <v>8709.6853191489372</v>
      </c>
      <c r="AZ85" s="58">
        <f t="shared" si="101"/>
        <v>20123.234042553191</v>
      </c>
      <c r="BA85" s="69">
        <f t="shared" si="102"/>
        <v>55754.042553191488</v>
      </c>
      <c r="BB85" s="70">
        <f t="shared" si="103"/>
        <v>114.06382978723404</v>
      </c>
      <c r="BC85" s="60">
        <f t="shared" si="104"/>
        <v>79.989010989010993</v>
      </c>
      <c r="BD85" s="32">
        <f t="shared" si="105"/>
        <v>28.870329670329667</v>
      </c>
      <c r="BE85" s="71">
        <f t="shared" si="106"/>
        <v>2.7706303288672349</v>
      </c>
      <c r="BF85" s="72">
        <f t="shared" si="107"/>
        <v>249.87591258443399</v>
      </c>
      <c r="BG85" s="73">
        <f t="shared" si="108"/>
        <v>0.15621621178122758</v>
      </c>
      <c r="BH85" s="66">
        <f t="shared" si="109"/>
        <v>1.4163629713141479</v>
      </c>
      <c r="BI85" s="74">
        <f t="shared" si="110"/>
        <v>28501.803560960652</v>
      </c>
      <c r="BJ85" s="257">
        <v>46942156</v>
      </c>
      <c r="BK85" s="75">
        <f t="shared" si="111"/>
        <v>2.2249880469912799E-2</v>
      </c>
      <c r="BL85" s="75">
        <f t="shared" si="112"/>
        <v>3.0374254646505797E-2</v>
      </c>
      <c r="BM85" s="75">
        <f t="shared" si="113"/>
        <v>4.7644138281599475E-2</v>
      </c>
      <c r="BN85" s="225">
        <v>5205</v>
      </c>
      <c r="BO85" s="66">
        <f t="shared" si="114"/>
        <v>458.02922715949097</v>
      </c>
      <c r="BP85" s="58">
        <v>296</v>
      </c>
      <c r="BQ85" s="51"/>
      <c r="BR85" s="51"/>
      <c r="BS85" s="51"/>
      <c r="BT85" s="51"/>
      <c r="BU85" s="51"/>
      <c r="BV85" s="51"/>
      <c r="BW85" s="51"/>
      <c r="BX85" s="51"/>
      <c r="BY85" s="51"/>
      <c r="BZ85" s="51"/>
      <c r="CA85" s="51"/>
      <c r="CB85" s="51"/>
      <c r="CC85" s="51"/>
      <c r="CD85" s="51"/>
      <c r="CE85" s="51"/>
      <c r="CF85" s="51"/>
      <c r="CG85" s="51"/>
      <c r="CH85" s="51"/>
      <c r="CI85" s="51"/>
      <c r="CJ85" s="51"/>
      <c r="CK85" s="51"/>
      <c r="CL85" s="51"/>
      <c r="CM85" s="51"/>
      <c r="CN85" s="51"/>
      <c r="CO85" s="51"/>
    </row>
    <row r="86" spans="1:93" s="76" customFormat="1" x14ac:dyDescent="0.25">
      <c r="A86" s="52" t="s">
        <v>193</v>
      </c>
      <c r="B86" s="53" t="s">
        <v>85</v>
      </c>
      <c r="C86" s="54">
        <v>274311.83</v>
      </c>
      <c r="D86" s="55"/>
      <c r="E86" s="54">
        <v>22621.78</v>
      </c>
      <c r="F86" s="54">
        <f t="shared" si="119"/>
        <v>296933.61</v>
      </c>
      <c r="G86" s="243">
        <v>1178951</v>
      </c>
      <c r="H86" s="245">
        <v>12643</v>
      </c>
      <c r="I86" s="245">
        <f t="shared" si="115"/>
        <v>917282.16999999993</v>
      </c>
      <c r="J86" s="57">
        <f t="shared" si="80"/>
        <v>617456.15621620661</v>
      </c>
      <c r="K86" s="22">
        <f t="shared" si="116"/>
        <v>1831671.9362162063</v>
      </c>
      <c r="L86" s="23">
        <f t="shared" si="117"/>
        <v>0.49731983476950925</v>
      </c>
      <c r="M86" s="23">
        <f t="shared" si="118"/>
        <v>0.50078955290153337</v>
      </c>
      <c r="N86" s="236">
        <v>627786</v>
      </c>
      <c r="O86" s="232"/>
      <c r="P86" s="328">
        <f t="shared" si="124"/>
        <v>0</v>
      </c>
      <c r="Q86" s="58">
        <f t="shared" si="120"/>
        <v>627786</v>
      </c>
      <c r="R86" s="60">
        <v>32</v>
      </c>
      <c r="S86" s="60">
        <v>6</v>
      </c>
      <c r="T86" s="60">
        <v>0</v>
      </c>
      <c r="U86" s="60"/>
      <c r="V86" s="60">
        <f t="shared" si="81"/>
        <v>38</v>
      </c>
      <c r="W86" s="61">
        <v>10581</v>
      </c>
      <c r="X86" s="62">
        <v>1808567.9997253418</v>
      </c>
      <c r="Y86" s="63"/>
      <c r="Z86" s="64">
        <f t="shared" si="82"/>
        <v>0</v>
      </c>
      <c r="AA86" s="64">
        <f t="shared" si="83"/>
        <v>1808567.9997253418</v>
      </c>
      <c r="AB86" s="63">
        <v>5616</v>
      </c>
      <c r="AC86" s="63">
        <v>5498</v>
      </c>
      <c r="AD86" s="63">
        <v>3217</v>
      </c>
      <c r="AE86" s="63">
        <v>146</v>
      </c>
      <c r="AF86" s="32">
        <f t="shared" si="84"/>
        <v>3.8421052631578947</v>
      </c>
      <c r="AG86" s="65">
        <f t="shared" si="85"/>
        <v>24139.00447368421</v>
      </c>
      <c r="AH86" s="65">
        <f t="shared" si="86"/>
        <v>24062.888584637014</v>
      </c>
      <c r="AI86" s="56">
        <f t="shared" si="121"/>
        <v>48201.89305832122</v>
      </c>
      <c r="AJ86" s="66">
        <f t="shared" si="87"/>
        <v>1.4611383019054263</v>
      </c>
      <c r="AK86" s="66">
        <f t="shared" si="88"/>
        <v>1.4565309933897963</v>
      </c>
      <c r="AL86" s="67">
        <f t="shared" si="89"/>
        <v>2.9176692952952221</v>
      </c>
      <c r="AM86" s="67">
        <f t="shared" si="90"/>
        <v>0.50558771710827044</v>
      </c>
      <c r="AN86" s="67">
        <f t="shared" si="91"/>
        <v>1.0127747126424735</v>
      </c>
      <c r="AO86" s="65">
        <f t="shared" si="92"/>
        <v>285.13589368977307</v>
      </c>
      <c r="AP86" s="65">
        <f t="shared" si="93"/>
        <v>284.23679397457465</v>
      </c>
      <c r="AQ86" s="65">
        <f t="shared" si="122"/>
        <v>569.37268766434772</v>
      </c>
      <c r="AR86" s="65">
        <f t="shared" si="94"/>
        <v>163.33371972934472</v>
      </c>
      <c r="AS86" s="65">
        <f t="shared" si="95"/>
        <v>162.81869056556386</v>
      </c>
      <c r="AT86" s="65">
        <f t="shared" si="123"/>
        <v>326.15241029490858</v>
      </c>
      <c r="AU86" s="68">
        <f t="shared" si="96"/>
        <v>166.83924518006546</v>
      </c>
      <c r="AV86" s="56">
        <f t="shared" si="97"/>
        <v>166.31316228013944</v>
      </c>
      <c r="AW86" s="56">
        <f t="shared" si="98"/>
        <v>333.15240746020487</v>
      </c>
      <c r="AX86" s="56">
        <f t="shared" si="99"/>
        <v>52.872793803418801</v>
      </c>
      <c r="AY86" s="56">
        <f t="shared" si="100"/>
        <v>7814.0423684210518</v>
      </c>
      <c r="AZ86" s="58">
        <f t="shared" si="101"/>
        <v>16520.684210526317</v>
      </c>
      <c r="BA86" s="69">
        <f t="shared" si="102"/>
        <v>47593.894729614258</v>
      </c>
      <c r="BB86" s="70">
        <f t="shared" si="103"/>
        <v>147.78947368421052</v>
      </c>
      <c r="BC86" s="60">
        <f t="shared" si="104"/>
        <v>68.819178071740552</v>
      </c>
      <c r="BD86" s="32">
        <f t="shared" si="105"/>
        <v>23.888356164383559</v>
      </c>
      <c r="BE86" s="71">
        <f t="shared" si="106"/>
        <v>2.8808670466135622</v>
      </c>
      <c r="BF86" s="72">
        <f t="shared" si="107"/>
        <v>162.81869056556386</v>
      </c>
      <c r="BG86" s="73">
        <f t="shared" si="108"/>
        <v>0.16418161221756319</v>
      </c>
      <c r="BH86" s="66">
        <f t="shared" si="109"/>
        <v>1.4565309933897963</v>
      </c>
      <c r="BI86" s="74">
        <f t="shared" si="110"/>
        <v>24062.888584637014</v>
      </c>
      <c r="BJ86" s="257">
        <v>64423804</v>
      </c>
      <c r="BK86" s="75">
        <f t="shared" si="111"/>
        <v>1.4238249110530635E-2</v>
      </c>
      <c r="BL86" s="75">
        <f t="shared" si="112"/>
        <v>1.8496175730324773E-2</v>
      </c>
      <c r="BM86" s="75">
        <f t="shared" si="113"/>
        <v>2.7619501096712962E-2</v>
      </c>
      <c r="BN86" s="225">
        <v>6505</v>
      </c>
      <c r="BO86" s="66">
        <f t="shared" si="114"/>
        <v>281.57908320003173</v>
      </c>
      <c r="BP86" s="58">
        <v>142</v>
      </c>
      <c r="BQ86" s="51"/>
      <c r="BR86" s="51"/>
      <c r="BS86" s="51"/>
      <c r="BT86" s="51"/>
      <c r="BU86" s="51"/>
      <c r="BV86" s="51"/>
      <c r="BW86" s="51"/>
      <c r="BX86" s="51"/>
      <c r="BY86" s="51"/>
      <c r="BZ86" s="51"/>
      <c r="CA86" s="51"/>
      <c r="CB86" s="51"/>
      <c r="CC86" s="51"/>
      <c r="CD86" s="51"/>
      <c r="CE86" s="51"/>
      <c r="CF86" s="51"/>
      <c r="CG86" s="51"/>
      <c r="CH86" s="51"/>
      <c r="CI86" s="51"/>
      <c r="CJ86" s="51"/>
      <c r="CK86" s="51"/>
      <c r="CL86" s="51"/>
      <c r="CM86" s="51"/>
      <c r="CN86" s="51"/>
      <c r="CO86" s="51"/>
    </row>
    <row r="87" spans="1:93" s="76" customFormat="1" x14ac:dyDescent="0.25">
      <c r="A87" s="52" t="s">
        <v>194</v>
      </c>
      <c r="B87" s="53" t="s">
        <v>86</v>
      </c>
      <c r="C87" s="54">
        <v>673953.51</v>
      </c>
      <c r="D87" s="55"/>
      <c r="E87" s="54">
        <v>52387.28</v>
      </c>
      <c r="F87" s="54">
        <f t="shared" si="119"/>
        <v>726340.79</v>
      </c>
      <c r="G87" s="243">
        <v>2887536</v>
      </c>
      <c r="H87" s="245">
        <v>25275</v>
      </c>
      <c r="I87" s="245">
        <f t="shared" si="115"/>
        <v>2238857.4900000002</v>
      </c>
      <c r="J87" s="57">
        <f t="shared" si="80"/>
        <v>1334499.2547748031</v>
      </c>
      <c r="K87" s="22">
        <f t="shared" si="116"/>
        <v>4299697.5347748036</v>
      </c>
      <c r="L87" s="23">
        <f t="shared" si="117"/>
        <v>0.51786702694721354</v>
      </c>
      <c r="M87" s="23">
        <f t="shared" si="118"/>
        <v>0.52070115906821812</v>
      </c>
      <c r="N87" s="236">
        <v>1356825</v>
      </c>
      <c r="O87" s="232"/>
      <c r="P87" s="328">
        <f t="shared" si="124"/>
        <v>0</v>
      </c>
      <c r="Q87" s="58">
        <f t="shared" si="120"/>
        <v>1356825</v>
      </c>
      <c r="R87" s="60">
        <v>69</v>
      </c>
      <c r="S87" s="60">
        <v>19</v>
      </c>
      <c r="T87" s="60">
        <v>0</v>
      </c>
      <c r="U87" s="60"/>
      <c r="V87" s="60">
        <f t="shared" si="81"/>
        <v>88</v>
      </c>
      <c r="W87" s="61">
        <v>28219</v>
      </c>
      <c r="X87" s="62">
        <v>4457980</v>
      </c>
      <c r="Y87" s="63"/>
      <c r="Z87" s="64">
        <f t="shared" si="82"/>
        <v>0</v>
      </c>
      <c r="AA87" s="64">
        <f t="shared" si="83"/>
        <v>4457980</v>
      </c>
      <c r="AB87" s="63">
        <v>14236</v>
      </c>
      <c r="AC87" s="63">
        <v>13191</v>
      </c>
      <c r="AD87" s="63">
        <v>7055</v>
      </c>
      <c r="AE87" s="63">
        <v>394</v>
      </c>
      <c r="AF87" s="32">
        <f t="shared" si="84"/>
        <v>4.4772727272727275</v>
      </c>
      <c r="AG87" s="65">
        <f t="shared" si="85"/>
        <v>25441.562386363639</v>
      </c>
      <c r="AH87" s="65">
        <f t="shared" si="86"/>
        <v>23418.636872440944</v>
      </c>
      <c r="AI87" s="56">
        <f t="shared" si="121"/>
        <v>48860.199258804583</v>
      </c>
      <c r="AJ87" s="66">
        <f t="shared" si="87"/>
        <v>1.6500709302968328</v>
      </c>
      <c r="AK87" s="66">
        <f t="shared" si="88"/>
        <v>1.518869452416342</v>
      </c>
      <c r="AL87" s="67">
        <f t="shared" si="89"/>
        <v>3.168940382713175</v>
      </c>
      <c r="AM87" s="67">
        <f t="shared" si="90"/>
        <v>0.46228113288413208</v>
      </c>
      <c r="AN87" s="67">
        <f t="shared" si="91"/>
        <v>0.9644945770898038</v>
      </c>
      <c r="AO87" s="65">
        <f t="shared" si="92"/>
        <v>317.34337207654147</v>
      </c>
      <c r="AP87" s="65">
        <f t="shared" si="93"/>
        <v>292.11056623314005</v>
      </c>
      <c r="AQ87" s="65">
        <f t="shared" si="122"/>
        <v>609.45393830968146</v>
      </c>
      <c r="AR87" s="65">
        <f t="shared" si="94"/>
        <v>157.2673145546502</v>
      </c>
      <c r="AS87" s="65">
        <f t="shared" si="95"/>
        <v>144.76257690185466</v>
      </c>
      <c r="AT87" s="65">
        <f t="shared" si="123"/>
        <v>302.02989145650486</v>
      </c>
      <c r="AU87" s="68">
        <f t="shared" si="96"/>
        <v>169.72613827609734</v>
      </c>
      <c r="AV87" s="56">
        <f t="shared" si="97"/>
        <v>156.23076679363226</v>
      </c>
      <c r="AW87" s="56">
        <f t="shared" si="98"/>
        <v>325.95690506972966</v>
      </c>
      <c r="AX87" s="56">
        <f t="shared" si="99"/>
        <v>51.02140980612532</v>
      </c>
      <c r="AY87" s="56">
        <f t="shared" si="100"/>
        <v>8253.8726136363639</v>
      </c>
      <c r="AZ87" s="58">
        <f t="shared" si="101"/>
        <v>15418.46590909091</v>
      </c>
      <c r="BA87" s="69">
        <f t="shared" si="102"/>
        <v>50658.86363636364</v>
      </c>
      <c r="BB87" s="70">
        <f t="shared" si="103"/>
        <v>161.77272727272728</v>
      </c>
      <c r="BC87" s="60">
        <f t="shared" si="104"/>
        <v>62.859278059785673</v>
      </c>
      <c r="BD87" s="32">
        <f t="shared" si="105"/>
        <v>19.131768189509309</v>
      </c>
      <c r="BE87" s="71">
        <f t="shared" si="106"/>
        <v>3.2855968897978736</v>
      </c>
      <c r="BF87" s="72">
        <f t="shared" si="107"/>
        <v>144.76257690185466</v>
      </c>
      <c r="BG87" s="73">
        <f t="shared" si="108"/>
        <v>0.16293047299449528</v>
      </c>
      <c r="BH87" s="66">
        <f t="shared" si="109"/>
        <v>1.518869452416342</v>
      </c>
      <c r="BI87" s="74">
        <f t="shared" si="110"/>
        <v>23418.636872440944</v>
      </c>
      <c r="BJ87" s="257">
        <v>157843217</v>
      </c>
      <c r="BK87" s="75">
        <f t="shared" si="111"/>
        <v>1.4184058919681041E-2</v>
      </c>
      <c r="BL87" s="75">
        <f t="shared" si="112"/>
        <v>1.8453824341403281E-2</v>
      </c>
      <c r="BM87" s="75">
        <f t="shared" si="113"/>
        <v>2.652403460806755E-2</v>
      </c>
      <c r="BN87" s="225">
        <v>17309</v>
      </c>
      <c r="BO87" s="66">
        <f t="shared" si="114"/>
        <v>248.40820005631772</v>
      </c>
      <c r="BP87" s="58">
        <v>184</v>
      </c>
      <c r="BQ87" s="51"/>
      <c r="BR87" s="51"/>
      <c r="BS87" s="51"/>
      <c r="BT87" s="51"/>
      <c r="BU87" s="51"/>
      <c r="BV87" s="51"/>
      <c r="BW87" s="51"/>
      <c r="BX87" s="51"/>
      <c r="BY87" s="51"/>
      <c r="BZ87" s="51"/>
      <c r="CA87" s="51"/>
      <c r="CB87" s="51"/>
      <c r="CC87" s="51"/>
      <c r="CD87" s="51"/>
      <c r="CE87" s="51"/>
      <c r="CF87" s="51"/>
      <c r="CG87" s="51"/>
      <c r="CH87" s="51"/>
      <c r="CI87" s="51"/>
      <c r="CJ87" s="51"/>
      <c r="CK87" s="51"/>
      <c r="CL87" s="51"/>
      <c r="CM87" s="51"/>
      <c r="CN87" s="51"/>
      <c r="CO87" s="51"/>
    </row>
    <row r="88" spans="1:93" s="108" customFormat="1" ht="16.5" thickBot="1" x14ac:dyDescent="0.3">
      <c r="A88" s="80" t="s">
        <v>195</v>
      </c>
      <c r="B88" s="81" t="s">
        <v>87</v>
      </c>
      <c r="C88" s="82">
        <v>287321.90000000002</v>
      </c>
      <c r="D88" s="83"/>
      <c r="E88" s="82">
        <v>27979.57</v>
      </c>
      <c r="F88" s="82">
        <f t="shared" si="119"/>
        <v>315301.47000000003</v>
      </c>
      <c r="G88" s="255">
        <v>2122922</v>
      </c>
      <c r="H88" s="246">
        <v>0</v>
      </c>
      <c r="I88" s="249">
        <f t="shared" si="115"/>
        <v>1835600.1</v>
      </c>
      <c r="J88" s="85">
        <f t="shared" si="80"/>
        <v>593758.60859986395</v>
      </c>
      <c r="K88" s="86">
        <f t="shared" si="116"/>
        <v>2744660.1785998642</v>
      </c>
      <c r="L88" s="87">
        <f t="shared" si="117"/>
        <v>0.66878956976611814</v>
      </c>
      <c r="M88" s="87">
        <f t="shared" si="118"/>
        <v>0.66878956976611814</v>
      </c>
      <c r="N88" s="237">
        <v>603692</v>
      </c>
      <c r="O88" s="231"/>
      <c r="P88" s="329">
        <f t="shared" si="124"/>
        <v>0</v>
      </c>
      <c r="Q88" s="88">
        <f t="shared" si="120"/>
        <v>603692</v>
      </c>
      <c r="R88" s="89">
        <v>39</v>
      </c>
      <c r="S88" s="89">
        <v>8</v>
      </c>
      <c r="T88" s="89">
        <v>0</v>
      </c>
      <c r="U88" s="89"/>
      <c r="V88" s="89">
        <f t="shared" si="81"/>
        <v>47</v>
      </c>
      <c r="W88" s="90">
        <v>10615</v>
      </c>
      <c r="X88" s="91">
        <v>1737145</v>
      </c>
      <c r="Y88" s="92"/>
      <c r="Z88" s="93">
        <f t="shared" si="82"/>
        <v>0</v>
      </c>
      <c r="AA88" s="94">
        <f t="shared" si="83"/>
        <v>1737145</v>
      </c>
      <c r="AB88" s="92">
        <v>9702</v>
      </c>
      <c r="AC88" s="92">
        <v>7467</v>
      </c>
      <c r="AD88" s="92">
        <v>5168</v>
      </c>
      <c r="AE88" s="92">
        <v>223</v>
      </c>
      <c r="AF88" s="32">
        <f t="shared" si="84"/>
        <v>4.7446808510638299</v>
      </c>
      <c r="AG88" s="95">
        <f t="shared" si="85"/>
        <v>39055.321276595743</v>
      </c>
      <c r="AH88" s="96">
        <f t="shared" si="86"/>
        <v>19341.703799997103</v>
      </c>
      <c r="AI88" s="84">
        <f t="shared" si="121"/>
        <v>58397.02507659285</v>
      </c>
      <c r="AJ88" s="97">
        <f t="shared" si="87"/>
        <v>3.040623529879475</v>
      </c>
      <c r="AK88" s="97">
        <f t="shared" si="88"/>
        <v>1.5058342310314927</v>
      </c>
      <c r="AL88" s="98">
        <f t="shared" si="89"/>
        <v>4.5464577609109682</v>
      </c>
      <c r="AM88" s="98">
        <f t="shared" si="90"/>
        <v>0.52330696550942146</v>
      </c>
      <c r="AN88" s="98">
        <f t="shared" si="91"/>
        <v>1.5799833511882222</v>
      </c>
      <c r="AO88" s="96">
        <f t="shared" si="92"/>
        <v>355.1857778637771</v>
      </c>
      <c r="AP88" s="96">
        <f t="shared" si="93"/>
        <v>175.9017179953297</v>
      </c>
      <c r="AQ88" s="96">
        <f t="shared" si="122"/>
        <v>531.08749585910687</v>
      </c>
      <c r="AR88" s="96">
        <f t="shared" si="94"/>
        <v>189.19811379097095</v>
      </c>
      <c r="AS88" s="96">
        <f t="shared" si="95"/>
        <v>93.69821465675777</v>
      </c>
      <c r="AT88" s="96">
        <f t="shared" si="123"/>
        <v>282.89632844772871</v>
      </c>
      <c r="AU88" s="99">
        <f t="shared" si="96"/>
        <v>245.82832462836481</v>
      </c>
      <c r="AV88" s="84">
        <f t="shared" si="97"/>
        <v>121.74368268379054</v>
      </c>
      <c r="AW88" s="84">
        <f t="shared" si="98"/>
        <v>367.57200731215539</v>
      </c>
      <c r="AX88" s="84">
        <f t="shared" si="99"/>
        <v>32.498605442176874</v>
      </c>
      <c r="AY88" s="84">
        <f t="shared" si="100"/>
        <v>6708.541914893618</v>
      </c>
      <c r="AZ88" s="88">
        <f t="shared" si="101"/>
        <v>12844.510638297872</v>
      </c>
      <c r="BA88" s="100">
        <f t="shared" si="102"/>
        <v>36960.531914893618</v>
      </c>
      <c r="BB88" s="101">
        <f t="shared" si="103"/>
        <v>206.42553191489361</v>
      </c>
      <c r="BC88" s="89">
        <f t="shared" si="104"/>
        <v>43.277154957648229</v>
      </c>
      <c r="BD88" s="102">
        <f t="shared" si="105"/>
        <v>15.039661185849527</v>
      </c>
      <c r="BE88" s="103">
        <f t="shared" si="106"/>
        <v>2.8775352331983859</v>
      </c>
      <c r="BF88" s="104">
        <f t="shared" si="107"/>
        <v>93.69821465675777</v>
      </c>
      <c r="BG88" s="105">
        <f t="shared" si="108"/>
        <v>0.18150555653097469</v>
      </c>
      <c r="BH88" s="97">
        <f t="shared" si="109"/>
        <v>1.5058342310314927</v>
      </c>
      <c r="BI88" s="106">
        <f t="shared" si="110"/>
        <v>19341.703799997103</v>
      </c>
      <c r="BJ88" s="258">
        <v>82064858</v>
      </c>
      <c r="BK88" s="107">
        <f t="shared" si="111"/>
        <v>2.2367675333088373E-2</v>
      </c>
      <c r="BL88" s="107">
        <f t="shared" si="112"/>
        <v>2.586883169894719E-2</v>
      </c>
      <c r="BM88" s="107">
        <f t="shared" si="113"/>
        <v>3.2866272387109104E-2</v>
      </c>
      <c r="BN88" s="226">
        <v>10265</v>
      </c>
      <c r="BO88" s="97">
        <f t="shared" si="114"/>
        <v>267.38043629808709</v>
      </c>
      <c r="BP88" s="240">
        <v>50</v>
      </c>
      <c r="BQ88" s="51"/>
      <c r="BR88" s="51"/>
      <c r="BS88" s="51"/>
      <c r="BT88" s="51"/>
      <c r="BU88" s="51"/>
      <c r="BV88" s="51"/>
      <c r="BW88" s="51"/>
      <c r="BX88" s="51"/>
      <c r="BY88" s="51"/>
      <c r="BZ88" s="51"/>
      <c r="CA88" s="51"/>
      <c r="CB88" s="51"/>
      <c r="CC88" s="51"/>
      <c r="CD88" s="51"/>
      <c r="CE88" s="51"/>
      <c r="CF88" s="51"/>
      <c r="CG88" s="51"/>
      <c r="CH88" s="51"/>
      <c r="CI88" s="51"/>
      <c r="CJ88" s="51"/>
      <c r="CK88" s="51"/>
      <c r="CL88" s="51"/>
      <c r="CM88" s="51"/>
      <c r="CN88" s="51"/>
      <c r="CO88" s="51"/>
    </row>
    <row r="89" spans="1:93" s="2" customFormat="1" ht="16.5" thickTop="1" x14ac:dyDescent="0.25">
      <c r="B89" s="109"/>
      <c r="C89" s="110"/>
      <c r="D89" s="110"/>
      <c r="E89" s="111"/>
      <c r="F89" s="112"/>
      <c r="G89" s="113"/>
      <c r="H89" s="250"/>
      <c r="I89" s="250"/>
      <c r="J89" s="114"/>
      <c r="K89" s="115"/>
      <c r="L89" s="116"/>
      <c r="M89" s="116"/>
      <c r="N89" s="238"/>
      <c r="O89" s="229"/>
      <c r="P89" s="109"/>
      <c r="Q89" s="117"/>
      <c r="R89" s="118"/>
      <c r="S89" s="118"/>
      <c r="T89" s="109"/>
      <c r="U89" s="109"/>
      <c r="V89" s="119"/>
      <c r="W89" s="117"/>
      <c r="X89" s="117"/>
      <c r="Y89" s="117"/>
      <c r="Z89" s="120">
        <f t="shared" si="82"/>
        <v>0</v>
      </c>
      <c r="AA89" s="31"/>
      <c r="AB89" s="121"/>
      <c r="AC89" s="117"/>
      <c r="AD89" s="122"/>
      <c r="AE89" s="109"/>
      <c r="AF89" s="123"/>
      <c r="AG89" s="124"/>
      <c r="AH89" s="124"/>
      <c r="AI89" s="113"/>
      <c r="AJ89" s="125"/>
      <c r="AK89" s="125"/>
      <c r="AL89" s="126"/>
      <c r="AM89" s="126"/>
      <c r="AN89" s="126"/>
      <c r="AO89" s="124"/>
      <c r="AP89" s="124"/>
      <c r="AQ89" s="124"/>
      <c r="AR89" s="124"/>
      <c r="AS89" s="124"/>
      <c r="AT89" s="124"/>
      <c r="AU89" s="127"/>
      <c r="AV89" s="113"/>
      <c r="AW89" s="113"/>
      <c r="AX89" s="113"/>
      <c r="AY89" s="113"/>
      <c r="AZ89" s="117"/>
      <c r="BA89" s="128"/>
      <c r="BB89" s="119"/>
      <c r="BC89" s="129"/>
      <c r="BD89" s="130"/>
      <c r="BE89" s="131"/>
      <c r="BF89" s="132"/>
      <c r="BG89" s="133"/>
      <c r="BH89" s="125"/>
      <c r="BI89" s="134"/>
      <c r="BJ89" s="235"/>
      <c r="BK89" s="135"/>
      <c r="BL89" s="135"/>
      <c r="BM89" s="136"/>
      <c r="BN89" s="227"/>
      <c r="BO89" s="109"/>
      <c r="BP89" s="241"/>
      <c r="BQ89" s="51"/>
      <c r="BR89" s="51"/>
      <c r="BS89" s="51"/>
      <c r="BT89" s="51"/>
      <c r="BU89" s="51"/>
      <c r="BV89" s="51"/>
      <c r="BW89" s="51"/>
      <c r="BX89" s="51"/>
      <c r="BY89" s="51"/>
      <c r="BZ89" s="51"/>
      <c r="CA89" s="51"/>
      <c r="CB89" s="51"/>
      <c r="CC89" s="51"/>
      <c r="CD89" s="51"/>
      <c r="CE89" s="51"/>
      <c r="CF89" s="51"/>
      <c r="CG89" s="51"/>
      <c r="CH89" s="51"/>
      <c r="CI89" s="51"/>
      <c r="CJ89" s="51"/>
      <c r="CK89" s="51"/>
      <c r="CL89" s="51"/>
      <c r="CM89" s="51"/>
      <c r="CN89" s="51"/>
      <c r="CO89" s="51"/>
    </row>
    <row r="90" spans="1:93" s="2" customFormat="1" ht="16.5" thickBot="1" x14ac:dyDescent="0.3">
      <c r="B90" s="137" t="s">
        <v>94</v>
      </c>
      <c r="C90" s="138">
        <f>SUM(C4:C89)</f>
        <v>34691977.720000006</v>
      </c>
      <c r="D90" s="138">
        <f>SUM(D4:D89)</f>
        <v>0</v>
      </c>
      <c r="E90" s="138">
        <f>SUM(E4:E89)</f>
        <v>2996195.1299999976</v>
      </c>
      <c r="F90" s="139">
        <f>SUM(F4:F89)</f>
        <v>37688172.849999994</v>
      </c>
      <c r="G90" s="152">
        <f>SUM(G4:G89)</f>
        <v>165999953</v>
      </c>
      <c r="H90" s="251">
        <f>SUM(H4:H88)</f>
        <v>10562490</v>
      </c>
      <c r="I90" s="251">
        <f t="shared" ref="I90:P90" si="125">SUM(I4:I89)</f>
        <v>141870465.28000003</v>
      </c>
      <c r="J90" s="139">
        <f t="shared" si="125"/>
        <v>78339753.99999997</v>
      </c>
      <c r="K90" s="141">
        <f t="shared" si="125"/>
        <v>257898392.12999991</v>
      </c>
      <c r="L90" s="142">
        <f t="shared" si="117"/>
        <v>0.53088926495994293</v>
      </c>
      <c r="M90" s="142">
        <f t="shared" si="118"/>
        <v>0.55010217050320653</v>
      </c>
      <c r="N90" s="143">
        <f>SUM(N4:N88)</f>
        <v>79650353</v>
      </c>
      <c r="O90" s="230"/>
      <c r="P90" s="143">
        <f t="shared" si="125"/>
        <v>1216000</v>
      </c>
      <c r="Q90" s="143">
        <f t="shared" si="120"/>
        <v>80866353</v>
      </c>
      <c r="R90" s="265">
        <f>SUM(R4:R89)</f>
        <v>4022</v>
      </c>
      <c r="S90" s="265">
        <f>SUM(S4:S89)</f>
        <v>957</v>
      </c>
      <c r="T90" s="266">
        <f>SUM(T4:T89)</f>
        <v>22</v>
      </c>
      <c r="U90" s="155">
        <f>SUM(U4:U88)</f>
        <v>152</v>
      </c>
      <c r="V90" s="145">
        <f>SUM(R90:U90)</f>
        <v>5153</v>
      </c>
      <c r="W90" s="143">
        <f>SUM(W4:W89)</f>
        <v>1349782</v>
      </c>
      <c r="X90" s="143">
        <f>SUM(X4:X89)</f>
        <v>219789421.13381049</v>
      </c>
      <c r="Y90" s="143">
        <f>SUM(Y4:Y89)</f>
        <v>0</v>
      </c>
      <c r="Z90" s="146">
        <f t="shared" si="82"/>
        <v>3952000</v>
      </c>
      <c r="AA90" s="147">
        <f>SUM(AA4:AA89)</f>
        <v>223741421.13381049</v>
      </c>
      <c r="AB90" s="143">
        <f>SUM(AB4:AB89)</f>
        <v>703000</v>
      </c>
      <c r="AC90" s="143">
        <f>SUM(AC4:AC89)</f>
        <v>647305</v>
      </c>
      <c r="AD90" s="143">
        <f>SUM(AD4:AD89)</f>
        <v>358654</v>
      </c>
      <c r="AE90" s="148">
        <f>SUM(AE4:AE89)</f>
        <v>18682</v>
      </c>
      <c r="AF90" s="149">
        <f>AE90/(R90+S90+T90)</f>
        <v>3.7356528694261146</v>
      </c>
      <c r="AG90" s="150">
        <f>I90/V90</f>
        <v>27531.625321172138</v>
      </c>
      <c r="AH90" s="150">
        <f>(F90+J90)/V90</f>
        <v>22516.578080729665</v>
      </c>
      <c r="AI90" s="151">
        <f>SUM(AG90:AH90)</f>
        <v>50048.203401901803</v>
      </c>
      <c r="AJ90" s="152">
        <f>I90/N90</f>
        <v>1.7811655559141091</v>
      </c>
      <c r="AK90" s="152">
        <f>(F90+J90)/N90</f>
        <v>1.4567157894454024</v>
      </c>
      <c r="AL90" s="153">
        <f>K90/N90</f>
        <v>3.2378813453595101</v>
      </c>
      <c r="AM90" s="153">
        <f>(F90+J90)/X90</f>
        <v>0.52790496581434987</v>
      </c>
      <c r="AN90" s="153">
        <f>K90/AA90</f>
        <v>1.1526627069011131</v>
      </c>
      <c r="AO90" s="150">
        <f>I90/AD90</f>
        <v>395.5635941046246</v>
      </c>
      <c r="AP90" s="150">
        <f>(F90+J90)/AD90</f>
        <v>323.50936236595709</v>
      </c>
      <c r="AQ90" s="150">
        <f t="shared" si="122"/>
        <v>719.07295647058163</v>
      </c>
      <c r="AR90" s="150">
        <f>I90/AB90</f>
        <v>201.80720523470845</v>
      </c>
      <c r="AS90" s="150">
        <f>(F90+J90)/AB90</f>
        <v>165.04683762446652</v>
      </c>
      <c r="AT90" s="150">
        <f t="shared" si="123"/>
        <v>366.85404285917497</v>
      </c>
      <c r="AU90" s="154">
        <f>I90/AC90</f>
        <v>219.17097084063931</v>
      </c>
      <c r="AV90" s="140">
        <f>(F90+J90)/AC90</f>
        <v>179.2476913510632</v>
      </c>
      <c r="AW90" s="140">
        <f>K90/AC90</f>
        <v>398.41866219170237</v>
      </c>
      <c r="AX90" s="140">
        <f>F90/AB90</f>
        <v>53.610487695590322</v>
      </c>
      <c r="AY90" s="140">
        <f>F90/(R90+S90)</f>
        <v>7569.4261598714593</v>
      </c>
      <c r="AZ90" s="143">
        <f>(N90+O90)/(R90+S90+T90)</f>
        <v>15926.885222955409</v>
      </c>
      <c r="BA90" s="147">
        <f>(X90+Y90)/(R90+S90+T90)</f>
        <v>43949.094407880519</v>
      </c>
      <c r="BB90" s="144">
        <f>AB90/(R90+S90+T90)</f>
        <v>140.57188562287541</v>
      </c>
      <c r="BC90" s="155">
        <f>((X90+Y90)/180)/AE90</f>
        <v>65.359829762995417</v>
      </c>
      <c r="BD90" s="149">
        <f>((N90+O90)/180)/AE90</f>
        <v>23.68600584044059</v>
      </c>
      <c r="BE90" s="156">
        <f>(X90+Y90)/(N90+O90)</f>
        <v>2.7594280860727696</v>
      </c>
      <c r="BF90" s="157">
        <f>(F90+J90)/AB90</f>
        <v>165.04683762446652</v>
      </c>
      <c r="BG90" s="158">
        <f>(F90+O90)/X90</f>
        <v>0.17147400750946504</v>
      </c>
      <c r="BH90" s="152">
        <f>(F90+J90)/(N90)</f>
        <v>1.4567157894454024</v>
      </c>
      <c r="BI90" s="159">
        <f>(F90+J90)/(+R90+S90)</f>
        <v>23303.459901586655</v>
      </c>
      <c r="BJ90" s="140">
        <f>SUM(BJ4:BJ88)</f>
        <v>6584065996</v>
      </c>
      <c r="BK90" s="160">
        <f>I90/BJ90</f>
        <v>2.1547546055308408E-2</v>
      </c>
      <c r="BL90" s="160">
        <f>(G90+H90)/BJ90</f>
        <v>2.6816627158243327E-2</v>
      </c>
      <c r="BM90" s="160">
        <f>(G90+J90)/(BJ90+J90)</f>
        <v>3.6674396031793767E-2</v>
      </c>
      <c r="BN90" s="228">
        <f>SUM(BN4:BN89)</f>
        <v>712318</v>
      </c>
      <c r="BO90" s="152">
        <f>K90/BN90</f>
        <v>362.05513847747761</v>
      </c>
      <c r="BP90" s="143">
        <f>SUM(BP4:BP88)</f>
        <v>30137</v>
      </c>
      <c r="BQ90" s="51"/>
      <c r="BR90" s="51"/>
      <c r="BS90" s="51"/>
      <c r="BT90" s="51"/>
      <c r="BU90" s="51"/>
      <c r="BV90" s="51"/>
      <c r="BW90" s="51"/>
      <c r="BX90" s="51"/>
      <c r="BY90" s="51"/>
      <c r="BZ90" s="51"/>
      <c r="CA90" s="51"/>
      <c r="CB90" s="51"/>
      <c r="CC90" s="51"/>
      <c r="CD90" s="51"/>
      <c r="CE90" s="51"/>
      <c r="CF90" s="51"/>
      <c r="CG90" s="51"/>
      <c r="CH90" s="51"/>
      <c r="CI90" s="51"/>
      <c r="CJ90" s="51"/>
      <c r="CK90" s="51"/>
      <c r="CL90" s="51"/>
      <c r="CM90" s="51"/>
      <c r="CN90" s="51"/>
      <c r="CO90" s="51"/>
    </row>
    <row r="91" spans="1:93" ht="16.5" thickBot="1" x14ac:dyDescent="0.3">
      <c r="C91" s="161"/>
      <c r="D91" s="162"/>
      <c r="F91" s="163"/>
      <c r="G91" s="163"/>
      <c r="H91" s="164"/>
      <c r="I91" s="164"/>
      <c r="J91" s="165"/>
      <c r="K91" s="165"/>
      <c r="L91" s="165"/>
      <c r="M91" s="165"/>
      <c r="O91" s="229"/>
      <c r="R91" s="291">
        <f>R90+S90+T90</f>
        <v>5001</v>
      </c>
      <c r="S91" s="292"/>
      <c r="T91" s="293"/>
      <c r="W91" s="25"/>
      <c r="X91" s="25"/>
      <c r="Y91" s="25"/>
      <c r="AB91" s="25"/>
      <c r="AC91" s="25"/>
      <c r="AD91" s="167"/>
      <c r="AU91" s="168"/>
      <c r="AV91" s="169"/>
      <c r="AX91" s="169"/>
      <c r="AY91" s="169"/>
      <c r="AZ91" s="166"/>
      <c r="BG91" s="172"/>
      <c r="BJ91" s="235"/>
    </row>
    <row r="92" spans="1:93" ht="16.5" thickBot="1" x14ac:dyDescent="0.3">
      <c r="C92" s="275" t="s">
        <v>264</v>
      </c>
      <c r="D92" s="276"/>
      <c r="E92" s="277"/>
      <c r="F92" s="173"/>
      <c r="G92" s="163"/>
      <c r="H92" s="259" t="s">
        <v>267</v>
      </c>
      <c r="I92" s="259">
        <f>F90+J90</f>
        <v>116027926.84999996</v>
      </c>
      <c r="J92" s="260">
        <f>I92/$K$90</f>
        <v>0.4498978294967938</v>
      </c>
      <c r="K92" s="165"/>
      <c r="L92" s="165"/>
      <c r="M92" s="165"/>
      <c r="O92" s="78"/>
      <c r="W92" s="25"/>
      <c r="X92" s="25"/>
      <c r="Y92" s="25"/>
      <c r="AB92" s="25"/>
      <c r="AC92" s="25"/>
      <c r="AD92" s="167"/>
      <c r="AU92" s="168"/>
      <c r="AV92" s="169"/>
      <c r="AX92" s="169"/>
      <c r="AY92" s="169"/>
      <c r="AZ92" s="166"/>
      <c r="BB92" s="1">
        <f>BB90/AF90</f>
        <v>37.62980408949791</v>
      </c>
      <c r="BG92" s="172"/>
      <c r="BJ92" s="235"/>
    </row>
    <row r="93" spans="1:93" ht="16.5" thickBot="1" x14ac:dyDescent="0.3">
      <c r="C93" s="275" t="s">
        <v>265</v>
      </c>
      <c r="D93" s="276"/>
      <c r="E93" s="277"/>
      <c r="F93" s="252"/>
      <c r="H93" s="261" t="s">
        <v>268</v>
      </c>
      <c r="I93" s="259">
        <f>K90-I92</f>
        <v>141870465.27999994</v>
      </c>
      <c r="J93" s="260">
        <f>I93/$K$90</f>
        <v>0.5501021705032062</v>
      </c>
      <c r="L93" s="174"/>
      <c r="M93" s="174"/>
      <c r="O93" s="78"/>
      <c r="W93" s="25"/>
      <c r="X93" s="25"/>
      <c r="Y93" s="25"/>
      <c r="AB93" s="25"/>
      <c r="AC93" s="25"/>
      <c r="AD93" s="167"/>
      <c r="AU93" s="168"/>
      <c r="AV93" s="169"/>
      <c r="AX93" s="169"/>
      <c r="AY93" s="169"/>
      <c r="AZ93" s="166"/>
      <c r="BG93" s="172"/>
      <c r="BJ93" s="235"/>
    </row>
    <row r="94" spans="1:93" ht="16.5" thickBot="1" x14ac:dyDescent="0.3">
      <c r="C94" s="278"/>
      <c r="D94" s="276"/>
      <c r="E94" s="279"/>
      <c r="F94" s="263"/>
      <c r="L94" s="164"/>
      <c r="M94" s="271" t="s">
        <v>266</v>
      </c>
      <c r="N94" s="272"/>
      <c r="W94" s="25"/>
      <c r="X94" s="25"/>
      <c r="Y94" s="25"/>
      <c r="AB94" s="25"/>
      <c r="AC94" s="25"/>
      <c r="AD94" s="167"/>
      <c r="AU94" s="168"/>
      <c r="AV94" s="169"/>
      <c r="AX94" s="169"/>
      <c r="AY94" s="169"/>
      <c r="AZ94" s="166"/>
      <c r="BG94" s="172"/>
      <c r="BJ94" s="235"/>
    </row>
    <row r="95" spans="1:93" ht="16.5" thickBot="1" x14ac:dyDescent="0.3">
      <c r="A95" s="267" t="s">
        <v>3</v>
      </c>
      <c r="B95" s="267"/>
      <c r="C95" s="161"/>
      <c r="D95" s="162"/>
      <c r="L95" s="164"/>
      <c r="M95" s="175" t="s">
        <v>258</v>
      </c>
      <c r="N95" s="176">
        <f>E90</f>
        <v>2996195.1299999976</v>
      </c>
      <c r="W95" s="25"/>
      <c r="X95" s="25"/>
      <c r="Y95" s="25"/>
      <c r="AB95" s="25"/>
      <c r="AC95" s="25"/>
      <c r="AD95" s="167"/>
      <c r="AU95" s="168"/>
      <c r="AV95" s="169"/>
      <c r="AX95" s="169"/>
      <c r="AY95" s="169"/>
      <c r="AZ95" s="166"/>
      <c r="BG95" s="172"/>
      <c r="BJ95" s="235"/>
    </row>
    <row r="96" spans="1:93" ht="16.5" thickBot="1" x14ac:dyDescent="0.3">
      <c r="A96" s="267"/>
      <c r="B96" s="267"/>
      <c r="C96" s="161"/>
      <c r="D96" s="162"/>
      <c r="H96" s="280" t="s">
        <v>254</v>
      </c>
      <c r="I96" s="281"/>
      <c r="J96" s="281"/>
      <c r="K96" s="282"/>
      <c r="L96" s="273" t="s">
        <v>256</v>
      </c>
      <c r="N96" s="1"/>
      <c r="Y96" s="181"/>
      <c r="AB96" s="25"/>
      <c r="AC96" s="25"/>
      <c r="AD96" s="167"/>
      <c r="AU96" s="168"/>
      <c r="AV96" s="169"/>
      <c r="AX96" s="169"/>
      <c r="AY96" s="169"/>
      <c r="AZ96" s="166"/>
      <c r="BG96" s="172"/>
      <c r="BJ96" s="235"/>
    </row>
    <row r="97" spans="1:62" ht="15.75" customHeight="1" thickBot="1" x14ac:dyDescent="0.3">
      <c r="A97" s="267" t="s">
        <v>4</v>
      </c>
      <c r="B97" s="267"/>
      <c r="C97" s="178"/>
      <c r="D97" s="162"/>
      <c r="I97" s="179" t="s">
        <v>255</v>
      </c>
      <c r="J97" s="179" t="s">
        <v>110</v>
      </c>
      <c r="K97" s="180" t="s">
        <v>111</v>
      </c>
      <c r="L97" s="274"/>
      <c r="N97" s="1"/>
      <c r="R97" s="185"/>
      <c r="S97" s="185"/>
      <c r="T97" s="185"/>
      <c r="U97" s="185"/>
      <c r="V97" s="185"/>
      <c r="W97" s="186"/>
      <c r="X97" s="186"/>
      <c r="Y97" s="186"/>
      <c r="Z97" s="185"/>
      <c r="AA97" s="185"/>
      <c r="AB97" s="187"/>
      <c r="AC97" s="187"/>
      <c r="AD97" s="188"/>
      <c r="AE97" s="177"/>
      <c r="AF97" s="177"/>
      <c r="AG97" s="185"/>
      <c r="AH97" s="189"/>
      <c r="AU97" s="168"/>
      <c r="AV97" s="169"/>
      <c r="AX97" s="169"/>
      <c r="AY97" s="169"/>
      <c r="AZ97" s="166"/>
      <c r="BG97" s="172"/>
      <c r="BJ97" s="235"/>
    </row>
    <row r="98" spans="1:62" ht="16.5" thickBot="1" x14ac:dyDescent="0.3">
      <c r="A98" s="267"/>
      <c r="B98" s="267"/>
      <c r="C98" s="178"/>
      <c r="D98" s="162"/>
      <c r="I98" s="182" t="s">
        <v>106</v>
      </c>
      <c r="J98" s="183">
        <v>22171176</v>
      </c>
      <c r="K98" s="184">
        <f>J98/+R91</f>
        <v>4433.3485302939416</v>
      </c>
      <c r="L98" s="152">
        <f>J98/(451 *52*40)</f>
        <v>23.634632440730002</v>
      </c>
      <c r="N98" s="1"/>
      <c r="Y98" s="187"/>
      <c r="AB98" s="25"/>
      <c r="AC98" s="25"/>
      <c r="AD98" s="167"/>
      <c r="AG98" s="164"/>
      <c r="AH98" s="164"/>
      <c r="AI98" s="164"/>
      <c r="AU98" s="168"/>
      <c r="AV98" s="169"/>
      <c r="AX98" s="169"/>
      <c r="AY98" s="169"/>
      <c r="AZ98" s="166"/>
      <c r="BG98" s="172"/>
      <c r="BJ98" s="235"/>
    </row>
    <row r="99" spans="1:62" x14ac:dyDescent="0.25">
      <c r="A99" s="267"/>
      <c r="B99" s="267"/>
      <c r="C99" s="178"/>
      <c r="D99" s="162"/>
      <c r="I99" s="190" t="s">
        <v>107</v>
      </c>
      <c r="J99" s="184">
        <v>3725209</v>
      </c>
      <c r="K99" s="191">
        <f>J99/+R$91</f>
        <v>744.8928214357129</v>
      </c>
      <c r="L99" s="164"/>
      <c r="N99" s="1"/>
      <c r="Y99" s="187"/>
      <c r="AB99" s="25"/>
      <c r="AC99" s="25"/>
      <c r="AD99" s="167"/>
      <c r="AG99" s="164"/>
      <c r="AH99" s="164"/>
      <c r="AU99" s="168"/>
      <c r="AV99" s="169"/>
      <c r="AX99" s="169"/>
      <c r="AY99" s="169"/>
      <c r="AZ99" s="166"/>
      <c r="BG99" s="172"/>
      <c r="BJ99" s="235"/>
    </row>
    <row r="100" spans="1:62" x14ac:dyDescent="0.25">
      <c r="A100" s="267"/>
      <c r="B100" s="267"/>
      <c r="C100" s="161"/>
      <c r="D100" s="162"/>
      <c r="I100" s="190" t="s">
        <v>109</v>
      </c>
      <c r="J100" s="191">
        <v>17870103</v>
      </c>
      <c r="K100" s="191">
        <f>J100/+R$91</f>
        <v>3573.3059388122374</v>
      </c>
      <c r="L100" s="164"/>
      <c r="N100" s="1"/>
      <c r="Y100" s="25"/>
      <c r="AB100" s="25"/>
      <c r="AC100" s="25"/>
      <c r="AD100" s="167"/>
      <c r="AG100" s="164"/>
      <c r="AH100" s="164"/>
      <c r="AU100" s="168"/>
      <c r="AV100" s="169"/>
      <c r="AX100" s="169"/>
      <c r="AY100" s="169"/>
      <c r="AZ100" s="166"/>
      <c r="BG100" s="172"/>
      <c r="BJ100" s="235"/>
    </row>
    <row r="101" spans="1:62" ht="14.25" customHeight="1" thickBot="1" x14ac:dyDescent="0.3">
      <c r="A101" s="267" t="s">
        <v>246</v>
      </c>
      <c r="B101" s="267"/>
      <c r="I101" s="192" t="s">
        <v>108</v>
      </c>
      <c r="J101" s="193">
        <v>34573266</v>
      </c>
      <c r="K101" s="194">
        <f>J101/+R$91</f>
        <v>6913.2705458908222</v>
      </c>
      <c r="L101" s="164"/>
      <c r="N101" s="1"/>
      <c r="W101" s="25"/>
      <c r="X101" s="25"/>
      <c r="Y101" s="25"/>
      <c r="AB101" s="25"/>
      <c r="AC101" s="25"/>
      <c r="AD101" s="167"/>
      <c r="AU101" s="168"/>
      <c r="AV101" s="169"/>
      <c r="AX101" s="169"/>
      <c r="AY101" s="169"/>
      <c r="AZ101" s="166"/>
      <c r="BG101" s="172"/>
      <c r="BJ101" s="235"/>
    </row>
    <row r="102" spans="1:62" ht="17.25" thickTop="1" thickBot="1" x14ac:dyDescent="0.3">
      <c r="A102" s="267"/>
      <c r="B102" s="267"/>
      <c r="I102" s="157" t="s">
        <v>105</v>
      </c>
      <c r="J102" s="195">
        <f>SUM(J98:J101)</f>
        <v>78339754</v>
      </c>
      <c r="K102" s="196">
        <f>J102/+R$91</f>
        <v>15664.817836432714</v>
      </c>
      <c r="L102" s="164"/>
      <c r="M102" s="165"/>
      <c r="N102" s="165"/>
      <c r="W102" s="25"/>
      <c r="X102" s="25"/>
      <c r="Y102" s="25"/>
      <c r="AB102" s="25"/>
      <c r="AC102" s="25"/>
      <c r="AD102" s="167"/>
      <c r="AG102" s="164"/>
      <c r="AH102" s="164"/>
      <c r="AO102" s="199"/>
      <c r="AU102" s="168"/>
      <c r="AV102" s="169"/>
      <c r="AX102" s="169"/>
      <c r="AY102" s="169"/>
      <c r="AZ102" s="166"/>
      <c r="BG102" s="172"/>
      <c r="BJ102" s="235"/>
    </row>
    <row r="103" spans="1:62" ht="57.75" customHeight="1" thickBot="1" x14ac:dyDescent="0.3">
      <c r="A103" s="267"/>
      <c r="B103" s="267"/>
      <c r="D103" s="162"/>
      <c r="E103" s="166"/>
      <c r="F103" s="163"/>
      <c r="G103" s="163"/>
      <c r="H103" s="165"/>
      <c r="I103" s="197" t="s">
        <v>197</v>
      </c>
      <c r="J103" s="198">
        <v>9500</v>
      </c>
      <c r="K103" s="164"/>
      <c r="L103" s="165"/>
      <c r="N103" s="1"/>
      <c r="W103" s="25"/>
      <c r="X103" s="25"/>
      <c r="Y103" s="25"/>
      <c r="AB103" s="25"/>
      <c r="AC103" s="25"/>
      <c r="AD103" s="167"/>
      <c r="AG103" s="164"/>
      <c r="AH103" s="164"/>
      <c r="AU103" s="168"/>
      <c r="AV103" s="169"/>
      <c r="AX103" s="169"/>
      <c r="AY103" s="169"/>
      <c r="AZ103" s="166"/>
      <c r="BG103" s="172"/>
      <c r="BJ103" s="235"/>
    </row>
    <row r="104" spans="1:62" x14ac:dyDescent="0.25">
      <c r="A104" s="200"/>
      <c r="B104" s="200"/>
      <c r="C104" s="161"/>
      <c r="D104" s="162"/>
      <c r="E104" s="201"/>
      <c r="F104" s="163"/>
      <c r="G104" s="163"/>
      <c r="H104" s="165"/>
      <c r="I104" s="202"/>
      <c r="J104" s="161"/>
      <c r="K104" s="166"/>
      <c r="L104" s="166"/>
      <c r="M104" s="166"/>
      <c r="O104" s="78"/>
      <c r="W104" s="25"/>
      <c r="X104" s="25"/>
      <c r="Y104" s="25"/>
      <c r="AB104" s="25"/>
      <c r="AC104" s="25"/>
      <c r="AD104" s="167"/>
      <c r="AG104" s="164"/>
      <c r="AH104" s="164"/>
      <c r="AI104" s="164"/>
      <c r="AU104" s="168"/>
      <c r="AV104" s="169"/>
      <c r="AX104" s="169"/>
      <c r="AY104" s="169"/>
      <c r="AZ104" s="166"/>
      <c r="BG104" s="172"/>
      <c r="BJ104" s="235"/>
    </row>
    <row r="105" spans="1:62" x14ac:dyDescent="0.25">
      <c r="H105" s="165"/>
      <c r="I105" s="203"/>
      <c r="J105" s="204"/>
      <c r="K105" s="205"/>
      <c r="L105" s="205"/>
      <c r="M105" s="205"/>
      <c r="O105" s="78"/>
    </row>
    <row r="106" spans="1:62" x14ac:dyDescent="0.25">
      <c r="H106" s="165"/>
      <c r="I106" s="206"/>
      <c r="J106" s="204"/>
      <c r="K106" s="205"/>
      <c r="L106" s="205"/>
      <c r="M106" s="205"/>
      <c r="O106" s="78"/>
    </row>
    <row r="107" spans="1:62" x14ac:dyDescent="0.25">
      <c r="H107" s="165"/>
      <c r="I107" s="206"/>
      <c r="J107" s="204"/>
      <c r="K107" s="177"/>
      <c r="L107" s="177"/>
      <c r="M107" s="177"/>
      <c r="O107" s="78"/>
    </row>
    <row r="108" spans="1:62" x14ac:dyDescent="0.25">
      <c r="I108" s="177"/>
      <c r="J108" s="177"/>
      <c r="K108" s="177"/>
      <c r="L108" s="177"/>
      <c r="M108" s="177"/>
      <c r="O108" s="78"/>
    </row>
    <row r="109" spans="1:62" x14ac:dyDescent="0.25">
      <c r="O109" s="78"/>
    </row>
    <row r="110" spans="1:62" x14ac:dyDescent="0.25">
      <c r="O110" s="78"/>
    </row>
    <row r="111" spans="1:62" x14ac:dyDescent="0.25">
      <c r="O111" s="78"/>
    </row>
    <row r="112" spans="1:62" x14ac:dyDescent="0.25">
      <c r="O112" s="78"/>
    </row>
    <row r="113" spans="15:15" x14ac:dyDescent="0.25">
      <c r="O113" s="78"/>
    </row>
  </sheetData>
  <mergeCells count="43">
    <mergeCell ref="BP1:BP3"/>
    <mergeCell ref="W1:AA1"/>
    <mergeCell ref="BM1:BM3"/>
    <mergeCell ref="AX1:AY2"/>
    <mergeCell ref="AB1:AD1"/>
    <mergeCell ref="AE1:AF1"/>
    <mergeCell ref="AG2:AI2"/>
    <mergeCell ref="AJ2:AL2"/>
    <mergeCell ref="AZ1:BI1"/>
    <mergeCell ref="AR2:AT2"/>
    <mergeCell ref="AG1:AW1"/>
    <mergeCell ref="BN1:BN3"/>
    <mergeCell ref="BO1:BO3"/>
    <mergeCell ref="BJ1:BL2"/>
    <mergeCell ref="AE2:AF2"/>
    <mergeCell ref="AO2:AQ2"/>
    <mergeCell ref="R91:T91"/>
    <mergeCell ref="B2:B3"/>
    <mergeCell ref="AZ2:BB2"/>
    <mergeCell ref="AM2:AN2"/>
    <mergeCell ref="BC2:BE2"/>
    <mergeCell ref="AU2:AW2"/>
    <mergeCell ref="R2:T2"/>
    <mergeCell ref="Q2:Q3"/>
    <mergeCell ref="AB2:AB3"/>
    <mergeCell ref="AC2:AC3"/>
    <mergeCell ref="AD2:AD3"/>
    <mergeCell ref="W2:Y2"/>
    <mergeCell ref="N1:Q1"/>
    <mergeCell ref="N2:O2"/>
    <mergeCell ref="R1:V1"/>
    <mergeCell ref="V2:V3"/>
    <mergeCell ref="BF2:BI2"/>
    <mergeCell ref="A101:B103"/>
    <mergeCell ref="C2:M2"/>
    <mergeCell ref="M94:N94"/>
    <mergeCell ref="A95:B96"/>
    <mergeCell ref="A97:B100"/>
    <mergeCell ref="L96:L97"/>
    <mergeCell ref="C92:E92"/>
    <mergeCell ref="C93:E93"/>
    <mergeCell ref="C94:E94"/>
    <mergeCell ref="H96:K96"/>
  </mergeCells>
  <phoneticPr fontId="2" type="noConversion"/>
  <pageMargins left="0.75" right="0.75" top="1" bottom="1" header="0.5" footer="0.5"/>
  <pageSetup scale="1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Donald Tudor</dc:creator>
  <cp:lastModifiedBy>David A Stagg</cp:lastModifiedBy>
  <cp:lastPrinted>2007-03-29T18:46:12Z</cp:lastPrinted>
  <dcterms:created xsi:type="dcterms:W3CDTF">2003-04-22T18:58:46Z</dcterms:created>
  <dcterms:modified xsi:type="dcterms:W3CDTF">2012-10-18T02:22:51Z</dcterms:modified>
</cp:coreProperties>
</file>